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druženie pre Verejnú spoluprácu_Výkaz hodín\"/>
    </mc:Choice>
  </mc:AlternateContent>
  <xr:revisionPtr revIDLastSave="0" documentId="13_ncr:1_{D3F22636-A6CC-4854-938E-9BB2A5549AD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rehlad" sheetId="3" r:id="rId1"/>
    <sheet name="Rekapitulacia" sheetId="5" r:id="rId2"/>
    <sheet name="Kryci list" sheetId="6" r:id="rId3"/>
  </sheets>
  <definedNames>
    <definedName name="_xlnm._FilterDatabase">#REF!</definedName>
    <definedName name="fakt1R">#REF!</definedName>
    <definedName name="_xlnm.Print_Titles" localSheetId="0">Prehlad!$8:$10</definedName>
    <definedName name="_xlnm.Print_Titles" localSheetId="1">Rekapitulacia!$8:$10</definedName>
    <definedName name="_xlnm.Print_Area" localSheetId="2">'Kryci list'!$A:$M</definedName>
    <definedName name="_xlnm.Print_Area" localSheetId="0">Prehlad!$A:$AH</definedName>
    <definedName name="_xlnm.Print_Area" localSheetId="1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6" l="1"/>
  <c r="M25" i="6" s="1"/>
  <c r="W98" i="3"/>
  <c r="G17" i="5" s="1"/>
  <c r="N97" i="3"/>
  <c r="L97" i="3"/>
  <c r="J97" i="3"/>
  <c r="H97" i="3"/>
  <c r="N96" i="3"/>
  <c r="L96" i="3"/>
  <c r="J96" i="3"/>
  <c r="H96" i="3"/>
  <c r="N95" i="3"/>
  <c r="L95" i="3"/>
  <c r="J95" i="3"/>
  <c r="H95" i="3"/>
  <c r="N94" i="3"/>
  <c r="L94" i="3"/>
  <c r="J94" i="3"/>
  <c r="H94" i="3"/>
  <c r="N93" i="3"/>
  <c r="L93" i="3"/>
  <c r="J93" i="3"/>
  <c r="H93" i="3"/>
  <c r="N92" i="3"/>
  <c r="L92" i="3"/>
  <c r="J92" i="3"/>
  <c r="H92" i="3"/>
  <c r="N91" i="3"/>
  <c r="L91" i="3"/>
  <c r="J91" i="3"/>
  <c r="H91" i="3"/>
  <c r="N90" i="3"/>
  <c r="L90" i="3"/>
  <c r="J90" i="3"/>
  <c r="H90" i="3"/>
  <c r="N89" i="3"/>
  <c r="L89" i="3"/>
  <c r="J89" i="3"/>
  <c r="H89" i="3"/>
  <c r="N88" i="3"/>
  <c r="L88" i="3"/>
  <c r="J88" i="3"/>
  <c r="H88" i="3"/>
  <c r="N87" i="3"/>
  <c r="L87" i="3"/>
  <c r="J87" i="3"/>
  <c r="H87" i="3"/>
  <c r="N86" i="3"/>
  <c r="L86" i="3"/>
  <c r="J86" i="3"/>
  <c r="I86" i="3"/>
  <c r="N85" i="3"/>
  <c r="L85" i="3"/>
  <c r="J85" i="3"/>
  <c r="H85" i="3"/>
  <c r="N84" i="3"/>
  <c r="L84" i="3"/>
  <c r="J84" i="3"/>
  <c r="I84" i="3"/>
  <c r="N83" i="3"/>
  <c r="L83" i="3"/>
  <c r="J83" i="3"/>
  <c r="H83" i="3"/>
  <c r="N82" i="3"/>
  <c r="L82" i="3"/>
  <c r="J82" i="3"/>
  <c r="I82" i="3"/>
  <c r="I98" i="3" s="1"/>
  <c r="N81" i="3"/>
  <c r="N98" i="3" s="1"/>
  <c r="F17" i="5" s="1"/>
  <c r="L81" i="3"/>
  <c r="L98" i="3" s="1"/>
  <c r="E17" i="5" s="1"/>
  <c r="J81" i="3"/>
  <c r="H81" i="3"/>
  <c r="W78" i="3"/>
  <c r="G16" i="5" s="1"/>
  <c r="N77" i="3"/>
  <c r="L77" i="3"/>
  <c r="J77" i="3"/>
  <c r="I77" i="3"/>
  <c r="N76" i="3"/>
  <c r="L76" i="3"/>
  <c r="J76" i="3"/>
  <c r="H76" i="3"/>
  <c r="N75" i="3"/>
  <c r="L75" i="3"/>
  <c r="J75" i="3"/>
  <c r="I75" i="3"/>
  <c r="N74" i="3"/>
  <c r="L74" i="3"/>
  <c r="J74" i="3"/>
  <c r="H74" i="3"/>
  <c r="N73" i="3"/>
  <c r="L73" i="3"/>
  <c r="J73" i="3"/>
  <c r="I73" i="3"/>
  <c r="N72" i="3"/>
  <c r="L72" i="3"/>
  <c r="J72" i="3"/>
  <c r="I72" i="3"/>
  <c r="N71" i="3"/>
  <c r="N78" i="3" s="1"/>
  <c r="F16" i="5" s="1"/>
  <c r="L71" i="3"/>
  <c r="L78" i="3" s="1"/>
  <c r="E16" i="5" s="1"/>
  <c r="J71" i="3"/>
  <c r="H71" i="3"/>
  <c r="H78" i="3" s="1"/>
  <c r="G15" i="5"/>
  <c r="W68" i="3"/>
  <c r="N68" i="3"/>
  <c r="F15" i="5" s="1"/>
  <c r="L68" i="3"/>
  <c r="E15" i="5" s="1"/>
  <c r="N67" i="3"/>
  <c r="L67" i="3"/>
  <c r="J67" i="3"/>
  <c r="I67" i="3"/>
  <c r="N66" i="3"/>
  <c r="L66" i="3"/>
  <c r="J66" i="3"/>
  <c r="H66" i="3"/>
  <c r="N65" i="3"/>
  <c r="L65" i="3"/>
  <c r="J65" i="3"/>
  <c r="I65" i="3"/>
  <c r="N64" i="3"/>
  <c r="L64" i="3"/>
  <c r="J64" i="3"/>
  <c r="H64" i="3"/>
  <c r="N63" i="3"/>
  <c r="L63" i="3"/>
  <c r="J63" i="3"/>
  <c r="I63" i="3"/>
  <c r="I68" i="3" s="1"/>
  <c r="N62" i="3"/>
  <c r="L62" i="3"/>
  <c r="J62" i="3"/>
  <c r="H62" i="3"/>
  <c r="N61" i="3"/>
  <c r="L61" i="3"/>
  <c r="J61" i="3"/>
  <c r="H61" i="3"/>
  <c r="N60" i="3"/>
  <c r="L60" i="3"/>
  <c r="J60" i="3"/>
  <c r="H60" i="3"/>
  <c r="N59" i="3"/>
  <c r="L59" i="3"/>
  <c r="J59" i="3"/>
  <c r="H59" i="3"/>
  <c r="N58" i="3"/>
  <c r="L58" i="3"/>
  <c r="J58" i="3"/>
  <c r="H58" i="3"/>
  <c r="N57" i="3"/>
  <c r="L57" i="3"/>
  <c r="J57" i="3"/>
  <c r="H57" i="3"/>
  <c r="N56" i="3"/>
  <c r="L56" i="3"/>
  <c r="J56" i="3"/>
  <c r="H56" i="3"/>
  <c r="N55" i="3"/>
  <c r="L55" i="3"/>
  <c r="J55" i="3"/>
  <c r="H55" i="3"/>
  <c r="N54" i="3"/>
  <c r="L54" i="3"/>
  <c r="J54" i="3"/>
  <c r="H54" i="3"/>
  <c r="N53" i="3"/>
  <c r="L53" i="3"/>
  <c r="J53" i="3"/>
  <c r="H53" i="3"/>
  <c r="N52" i="3"/>
  <c r="L52" i="3"/>
  <c r="J52" i="3"/>
  <c r="H52" i="3"/>
  <c r="W49" i="3"/>
  <c r="G14" i="5" s="1"/>
  <c r="N49" i="3"/>
  <c r="F14" i="5" s="1"/>
  <c r="L49" i="3"/>
  <c r="E14" i="5" s="1"/>
  <c r="N48" i="3"/>
  <c r="L48" i="3"/>
  <c r="J48" i="3"/>
  <c r="I48" i="3"/>
  <c r="N47" i="3"/>
  <c r="L47" i="3"/>
  <c r="J47" i="3"/>
  <c r="H47" i="3"/>
  <c r="N46" i="3"/>
  <c r="L46" i="3"/>
  <c r="J46" i="3"/>
  <c r="I46" i="3"/>
  <c r="N45" i="3"/>
  <c r="L45" i="3"/>
  <c r="J45" i="3"/>
  <c r="H45" i="3"/>
  <c r="H49" i="3" s="1"/>
  <c r="W42" i="3"/>
  <c r="G13" i="5" s="1"/>
  <c r="N42" i="3"/>
  <c r="F13" i="5" s="1"/>
  <c r="N41" i="3"/>
  <c r="L41" i="3"/>
  <c r="J41" i="3"/>
  <c r="I41" i="3"/>
  <c r="N40" i="3"/>
  <c r="L40" i="3"/>
  <c r="J40" i="3"/>
  <c r="H40" i="3"/>
  <c r="N39" i="3"/>
  <c r="L39" i="3"/>
  <c r="J39" i="3"/>
  <c r="H39" i="3"/>
  <c r="N38" i="3"/>
  <c r="L38" i="3"/>
  <c r="J38" i="3"/>
  <c r="I38" i="3"/>
  <c r="I42" i="3" s="1"/>
  <c r="N37" i="3"/>
  <c r="L37" i="3"/>
  <c r="J37" i="3"/>
  <c r="H37" i="3"/>
  <c r="N36" i="3"/>
  <c r="L36" i="3"/>
  <c r="J36" i="3"/>
  <c r="H36" i="3"/>
  <c r="N35" i="3"/>
  <c r="L35" i="3"/>
  <c r="J35" i="3"/>
  <c r="H35" i="3"/>
  <c r="N34" i="3"/>
  <c r="L34" i="3"/>
  <c r="L42" i="3" s="1"/>
  <c r="E13" i="5" s="1"/>
  <c r="J34" i="3"/>
  <c r="H34" i="3"/>
  <c r="H42" i="3" s="1"/>
  <c r="W31" i="3"/>
  <c r="I31" i="3"/>
  <c r="C12" i="5" s="1"/>
  <c r="N30" i="3"/>
  <c r="L30" i="3"/>
  <c r="J30" i="3"/>
  <c r="H30" i="3"/>
  <c r="N29" i="3"/>
  <c r="L29" i="3"/>
  <c r="J29" i="3"/>
  <c r="H29" i="3"/>
  <c r="N28" i="3"/>
  <c r="L28" i="3"/>
  <c r="J28" i="3"/>
  <c r="H28" i="3"/>
  <c r="N27" i="3"/>
  <c r="L27" i="3"/>
  <c r="J27" i="3"/>
  <c r="H27" i="3"/>
  <c r="N26" i="3"/>
  <c r="L26" i="3"/>
  <c r="J26" i="3"/>
  <c r="H26" i="3"/>
  <c r="N25" i="3"/>
  <c r="L25" i="3"/>
  <c r="J25" i="3"/>
  <c r="H25" i="3"/>
  <c r="N24" i="3"/>
  <c r="L24" i="3"/>
  <c r="J24" i="3"/>
  <c r="H24" i="3"/>
  <c r="N23" i="3"/>
  <c r="L23" i="3"/>
  <c r="J23" i="3"/>
  <c r="H23" i="3"/>
  <c r="N22" i="3"/>
  <c r="L22" i="3"/>
  <c r="J22" i="3"/>
  <c r="H22" i="3"/>
  <c r="N21" i="3"/>
  <c r="L21" i="3"/>
  <c r="J21" i="3"/>
  <c r="H21" i="3"/>
  <c r="N20" i="3"/>
  <c r="L20" i="3"/>
  <c r="J20" i="3"/>
  <c r="H20" i="3"/>
  <c r="N19" i="3"/>
  <c r="L19" i="3"/>
  <c r="J19" i="3"/>
  <c r="H19" i="3"/>
  <c r="N18" i="3"/>
  <c r="L18" i="3"/>
  <c r="J18" i="3"/>
  <c r="H18" i="3"/>
  <c r="N17" i="3"/>
  <c r="L17" i="3"/>
  <c r="J17" i="3"/>
  <c r="H17" i="3"/>
  <c r="N16" i="3"/>
  <c r="L16" i="3"/>
  <c r="J16" i="3"/>
  <c r="H16" i="3"/>
  <c r="N15" i="3"/>
  <c r="L15" i="3"/>
  <c r="J15" i="3"/>
  <c r="H15" i="3"/>
  <c r="N14" i="3"/>
  <c r="N31" i="3" s="1"/>
  <c r="L14" i="3"/>
  <c r="L31" i="3" s="1"/>
  <c r="J14" i="3"/>
  <c r="H14" i="3"/>
  <c r="H98" i="3" l="1"/>
  <c r="J98" i="3"/>
  <c r="I78" i="3"/>
  <c r="J78" i="3"/>
  <c r="H68" i="3"/>
  <c r="H100" i="3" s="1"/>
  <c r="J68" i="3"/>
  <c r="E68" i="3" s="1"/>
  <c r="I49" i="3"/>
  <c r="J49" i="3"/>
  <c r="J42" i="3"/>
  <c r="J31" i="3"/>
  <c r="H31" i="3"/>
  <c r="W100" i="3"/>
  <c r="E12" i="5"/>
  <c r="L100" i="3"/>
  <c r="G18" i="5"/>
  <c r="W102" i="3"/>
  <c r="G21" i="5" s="1"/>
  <c r="N100" i="3"/>
  <c r="F12" i="5"/>
  <c r="E49" i="3"/>
  <c r="I100" i="3"/>
  <c r="G12" i="5"/>
  <c r="E78" i="3"/>
  <c r="E42" i="3"/>
  <c r="E98" i="3"/>
  <c r="M21" i="6"/>
  <c r="I15" i="6"/>
  <c r="F14" i="6"/>
  <c r="F13" i="6"/>
  <c r="F12" i="6"/>
  <c r="M9" i="6"/>
  <c r="I9" i="6"/>
  <c r="M8" i="6"/>
  <c r="I8" i="6"/>
  <c r="F8" i="6"/>
  <c r="H1" i="6"/>
  <c r="B8" i="5"/>
  <c r="D8" i="3"/>
  <c r="J100" i="3" l="1"/>
  <c r="E100" i="3" s="1"/>
  <c r="E31" i="3"/>
  <c r="I102" i="3"/>
  <c r="H102" i="3"/>
  <c r="L102" i="3"/>
  <c r="E21" i="5" s="1"/>
  <c r="E18" i="5"/>
  <c r="N102" i="3"/>
  <c r="F21" i="5" s="1"/>
  <c r="F18" i="5"/>
  <c r="J102" i="3" l="1"/>
  <c r="E102" i="3" s="1"/>
  <c r="M14" i="6"/>
  <c r="E15" i="6"/>
  <c r="M13" i="6"/>
  <c r="D15" i="6"/>
  <c r="F11" i="6"/>
  <c r="F15" i="6" s="1"/>
  <c r="M11" i="6"/>
  <c r="M12" i="6"/>
  <c r="M15" i="6" l="1"/>
  <c r="M23" i="6" s="1"/>
  <c r="L24" i="6" s="1"/>
  <c r="M24" i="6" s="1"/>
  <c r="M26" i="6" l="1"/>
  <c r="F9" i="6" s="1"/>
</calcChain>
</file>

<file path=xl/sharedStrings.xml><?xml version="1.0" encoding="utf-8"?>
<sst xmlns="http://schemas.openxmlformats.org/spreadsheetml/2006/main" count="1027" uniqueCount="398">
  <si>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</si>
  <si>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</si>
  <si>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</si>
  <si>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</si>
  <si>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</si>
  <si>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</si>
  <si>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</si>
  <si>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</si>
  <si>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</si>
  <si>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</si>
  <si>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</si>
  <si>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</si>
  <si>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</si>
  <si>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</si>
  <si>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</si>
  <si>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</si>
  <si>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</si>
  <si>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</si>
  <si>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</si>
  <si>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</si>
  <si>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</si>
  <si>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</si>
  <si>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</si>
  <si>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</si>
  <si>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</si>
  <si>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</si>
  <si>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</si>
  <si>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</si>
  <si>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</si>
  <si>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</si>
  <si>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</si>
  <si>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</si>
  <si>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</si>
  <si>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</si>
  <si>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</si>
  <si>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</si>
  <si>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</si>
  <si>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</si>
  <si>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</si>
  <si>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</si>
  <si>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</si>
  <si>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</si>
  <si>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</si>
  <si>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</si>
  <si>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</si>
  <si>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</si>
  <si>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</si>
  <si>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</si>
  <si>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</si>
  <si>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</si>
  <si>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</si>
  <si>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</si>
  <si>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</si>
  <si>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</si>
  <si>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</si>
  <si>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</si>
  <si>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</si>
  <si>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</si>
  <si>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</si>
  <si>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pre tlač</t>
  </si>
  <si>
    <t>produkcie</t>
  </si>
  <si>
    <t>ceny</t>
  </si>
  <si>
    <t>Rekapitulácia rozpočtu v</t>
  </si>
  <si>
    <t>Rekapitulácia splátky v</t>
  </si>
  <si>
    <t>Rekapitulácia výrobnej kalkulácie v</t>
  </si>
  <si>
    <t>Popis položky, stavebného dielu, remesla</t>
  </si>
  <si>
    <t>Miesto:</t>
  </si>
  <si>
    <t>Rozpočet:</t>
  </si>
  <si>
    <t>Krycí list rozpočtu v</t>
  </si>
  <si>
    <t>Spracoval:</t>
  </si>
  <si>
    <t>Krycí list splátky v</t>
  </si>
  <si>
    <t>Dňa:</t>
  </si>
  <si>
    <t>Zmluva č.:</t>
  </si>
  <si>
    <t>Krycí list výrobnej kalkulácie v</t>
  </si>
  <si>
    <t xml:space="preserve"> Odberateľ:</t>
  </si>
  <si>
    <t>IČO:</t>
  </si>
  <si>
    <t>DIČ:</t>
  </si>
  <si>
    <t xml:space="preserve"> Dodávateľ:</t>
  </si>
  <si>
    <t xml:space="preserve"> 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</si>
  <si>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</si>
  <si>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</si>
  <si>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</si>
  <si>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</si>
  <si>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</si>
  <si>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</si>
  <si>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</si>
  <si>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</si>
  <si>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</si>
  <si>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</si>
  <si>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</si>
  <si>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</si>
  <si>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</si>
  <si>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</si>
  <si>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</si>
  <si>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</si>
  <si>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</si>
  <si>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D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</si>
  <si>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</si>
  <si>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</si>
  <si>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</si>
  <si>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</si>
  <si>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</si>
  <si>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Súčet riadkov 16 až 19: </t>
  </si>
  <si>
    <t>odberateľ, obstarávateľ</t>
  </si>
  <si>
    <t>E</t>
  </si>
  <si>
    <t>Celkové náklady</t>
  </si>
  <si>
    <t xml:space="preserve">Súčet riadkov 5, 10, 15 a 20: </t>
  </si>
  <si>
    <t xml:space="preserve">Súčet riadkov 21 až 23: </t>
  </si>
  <si>
    <t>F</t>
  </si>
  <si>
    <t xml:space="preserve">Odberateľ: Obec Dulov </t>
  </si>
  <si>
    <t xml:space="preserve">Spracoval: Ing. Jozef Ďurech                       </t>
  </si>
  <si>
    <t xml:space="preserve">Projektant: Ing. Ondrej BUDAY </t>
  </si>
  <si>
    <t xml:space="preserve">JKSO : </t>
  </si>
  <si>
    <t>Dátum: 02.05.2024</t>
  </si>
  <si>
    <t>Objekt :1.1 Stavebnotechnické riešenie</t>
  </si>
  <si>
    <t>STROP - Ing. Ďurech</t>
  </si>
  <si>
    <t xml:space="preserve"> STROP - Ing. Ďurech</t>
  </si>
  <si>
    <t xml:space="preserve"> Stavba :Chodník pre peších pred ZŠ Dulov na pozemku p.č. KN-C 215 v k.ú. Dulov - I. Etapa</t>
  </si>
  <si>
    <t>Dulov, parc.č. 215, k.ú. Dulov</t>
  </si>
  <si>
    <t xml:space="preserve"> Objekt :1.1 Stavebnotechnické riešenie</t>
  </si>
  <si>
    <t>JKSO :</t>
  </si>
  <si>
    <t>Ing. Jozef Ďurech</t>
  </si>
  <si>
    <t xml:space="preserve">Obec Dulov </t>
  </si>
  <si>
    <t>01852</t>
  </si>
  <si>
    <t>Dulov</t>
  </si>
  <si>
    <t xml:space="preserve">Ing. Ondrej BUDAY </t>
  </si>
  <si>
    <t>Pruské</t>
  </si>
  <si>
    <t>M2 ZP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</si>
  <si>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</si>
  <si>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</si>
  <si>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</si>
  <si>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</si>
  <si>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</si>
  <si>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</si>
  <si>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</si>
  <si>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</si>
  <si>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20% z:</t>
  </si>
  <si>
    <t xml:space="preserve"> DPH 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</si>
  <si>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</si>
  <si>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</si>
  <si>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</si>
  <si>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</si>
  <si>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</si>
  <si>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</si>
  <si>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</si>
  <si>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</si>
  <si>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113107332</t>
  </si>
  <si>
    <t>Odstránenie podkl. alebo krytov z betónu prost. hr. nad 10 do 15 cm</t>
  </si>
  <si>
    <t>m2</t>
  </si>
  <si>
    <t xml:space="preserve">                    </t>
  </si>
  <si>
    <t>11310-7332</t>
  </si>
  <si>
    <t>45.11.11</t>
  </si>
  <si>
    <t>EK</t>
  </si>
  <si>
    <t>S</t>
  </si>
  <si>
    <t>113107342</t>
  </si>
  <si>
    <t>Odstránenie podkl. alebo krytov živičných hr. nad 5 do 10 cm</t>
  </si>
  <si>
    <t>11310-7342</t>
  </si>
  <si>
    <t>001</t>
  </si>
  <si>
    <t>122202201</t>
  </si>
  <si>
    <t>Odkopávky pre cesty v horn. tr. 3 do 100 m3</t>
  </si>
  <si>
    <t>m3</t>
  </si>
  <si>
    <t>12220-2201</t>
  </si>
  <si>
    <t>45.11.24</t>
  </si>
  <si>
    <t>122202209</t>
  </si>
  <si>
    <t>Príplatok za lepivosť horn. tr. 3 pre cesty</t>
  </si>
  <si>
    <t>12220-2209</t>
  </si>
  <si>
    <t>131201201</t>
  </si>
  <si>
    <t>Hĺbenie jám zapaž. v horn. tr. 3 do 100 m3</t>
  </si>
  <si>
    <t>13120-1201</t>
  </si>
  <si>
    <t>45.11.21</t>
  </si>
  <si>
    <t>131201209</t>
  </si>
  <si>
    <t>Príplatok za lepivosť horn. tr. 3</t>
  </si>
  <si>
    <t>13120-1209</t>
  </si>
  <si>
    <t>132201101</t>
  </si>
  <si>
    <t>Hĺbenie rýh šírka do 60 cm v horn. tr. 3 do 100 m3</t>
  </si>
  <si>
    <t>13220-1101</t>
  </si>
  <si>
    <t>132201109</t>
  </si>
  <si>
    <t>Príplatok za lepivosť horniny tr. 3 v rýhach š. do 60 cm</t>
  </si>
  <si>
    <t>13220-1109</t>
  </si>
  <si>
    <t>161101101</t>
  </si>
  <si>
    <t>Zvislé premiestnenie výkopu horn. tr. 1-4 nad 1 m do 2,5 m</t>
  </si>
  <si>
    <t>16110-1101</t>
  </si>
  <si>
    <t>162301102</t>
  </si>
  <si>
    <t>Vodorovné premiestnenie výkopu do 1000 m horn. tr. 1-4</t>
  </si>
  <si>
    <t>16230-1102</t>
  </si>
  <si>
    <t>162701105</t>
  </si>
  <si>
    <t>Vodorovné premiestnenie výkopu do 10000 m horn. tr. 1-4</t>
  </si>
  <si>
    <t>16270-1105</t>
  </si>
  <si>
    <t>162701109</t>
  </si>
  <si>
    <t>Príplatok za každých ďalších 1000 m nad 10000 m horn. tr. 1-4</t>
  </si>
  <si>
    <t>16270-1109</t>
  </si>
  <si>
    <t>167101103</t>
  </si>
  <si>
    <t>Skladanie alebo prekladanie výkopu v horn. tr. 1-4</t>
  </si>
  <si>
    <t>16710-1103</t>
  </si>
  <si>
    <t>171201201</t>
  </si>
  <si>
    <t>Uloženie výkopku na skládku</t>
  </si>
  <si>
    <t>17120-1201</t>
  </si>
  <si>
    <t>174101104</t>
  </si>
  <si>
    <t>Zásyp zhutnený - spätný zásyp vykopanou a vytriedenou zeminou okolo obrubníkov, terénne úpravy</t>
  </si>
  <si>
    <t>17410-1101</t>
  </si>
  <si>
    <t>181201103</t>
  </si>
  <si>
    <t>Úprava pláne podkladu pod chodníky v horn. tr. 1-4 so zhutn. na Edef,2 = 30 MPa</t>
  </si>
  <si>
    <t>18120-1102</t>
  </si>
  <si>
    <t>181201106</t>
  </si>
  <si>
    <t>Úprava pláne podkladu vjazd do areálu ZŠ v horn. tr. 1-4 so zhutn. na Edef,2 = 45 MPa</t>
  </si>
  <si>
    <t xml:space="preserve">1 - ZEMNE PRÁCE  spolu: </t>
  </si>
  <si>
    <t>2 - ZÁKLADY</t>
  </si>
  <si>
    <t>002</t>
  </si>
  <si>
    <t>212531111</t>
  </si>
  <si>
    <t>Výplň trativodov kamenivom hrubým drveným (16-32) mm</t>
  </si>
  <si>
    <t>21253-1111</t>
  </si>
  <si>
    <t>212532111</t>
  </si>
  <si>
    <t>Lôžko pre trativod z kameniva hrubého drveného fr.(8-16) mm</t>
  </si>
  <si>
    <t>21253-2111</t>
  </si>
  <si>
    <t>271</t>
  </si>
  <si>
    <t>212752122</t>
  </si>
  <si>
    <t>Trativody z flexibilného potrubia DN 100 so štrkopieskovým lôžkom a obsypom</t>
  </si>
  <si>
    <t>m</t>
  </si>
  <si>
    <t>21275-2122</t>
  </si>
  <si>
    <t>45.25.21</t>
  </si>
  <si>
    <t>212971110</t>
  </si>
  <si>
    <t>Zhotovenie opláštenia trativodov z geotextílie sklon do 1:2,5</t>
  </si>
  <si>
    <t>21297-1110</t>
  </si>
  <si>
    <t>MAT</t>
  </si>
  <si>
    <t>693F00122</t>
  </si>
  <si>
    <t>Geotextílie spevňovacie, separačné, netkané na drenážne účely Filtek 300 (Tatratex 300)</t>
  </si>
  <si>
    <t>17.20.10</t>
  </si>
  <si>
    <t xml:space="preserve">313106              </t>
  </si>
  <si>
    <t>EZ</t>
  </si>
  <si>
    <t>211</t>
  </si>
  <si>
    <t>212972112</t>
  </si>
  <si>
    <t>Opláštenie filtračnou textíliou drenážnych rúr DN 100</t>
  </si>
  <si>
    <t>21297-2112</t>
  </si>
  <si>
    <t>45.21.21</t>
  </si>
  <si>
    <t>289971215</t>
  </si>
  <si>
    <t>Zhotovenie vrstvy z geotextílie na zhutn. podklad zo štrkodrte</t>
  </si>
  <si>
    <t>28997-1211</t>
  </si>
  <si>
    <t>693F00206</t>
  </si>
  <si>
    <t>Geotextílie Filtek 300 (Tatratex 300) - 313106</t>
  </si>
  <si>
    <t xml:space="preserve">2 - ZÁKLADY  spolu: </t>
  </si>
  <si>
    <t>4 - VODOROVNÉ KONŠTRUKCIE</t>
  </si>
  <si>
    <t>311</t>
  </si>
  <si>
    <t>451504111</t>
  </si>
  <si>
    <t>Zhotovenie podkladnej vrstvy z kameniva hr. do 100 mm pod dlažbu</t>
  </si>
  <si>
    <t>45150-4111</t>
  </si>
  <si>
    <t>45.25.50</t>
  </si>
  <si>
    <t>583441210</t>
  </si>
  <si>
    <t>Štrková ukladacia vrstva fr.(0-8)</t>
  </si>
  <si>
    <t>t</t>
  </si>
  <si>
    <t>14.21.12</t>
  </si>
  <si>
    <t>321</t>
  </si>
  <si>
    <t>451561111</t>
  </si>
  <si>
    <t>Lôžko pod dlažbu z kameniva drveného drobného hr.do 100 mm</t>
  </si>
  <si>
    <t>45156-1111</t>
  </si>
  <si>
    <t>45.24.13</t>
  </si>
  <si>
    <t>583413640</t>
  </si>
  <si>
    <t>Kamenivo drvené drobné DDK fr.(2-4)</t>
  </si>
  <si>
    <t xml:space="preserve">4 - VODOROVNÉ KONŠTRUKCIE  spolu: </t>
  </si>
  <si>
    <t>5 - KOMUNIKÁCIE</t>
  </si>
  <si>
    <t>221</t>
  </si>
  <si>
    <t>561272517</t>
  </si>
  <si>
    <t>Podklad zo zeminy stabiliz.cementom (pridaním 3-4% cementu), do hĺbky hr. 300 mm</t>
  </si>
  <si>
    <t>56127-2516</t>
  </si>
  <si>
    <t>45.23.11</t>
  </si>
  <si>
    <t>564752114</t>
  </si>
  <si>
    <t>Podklad z kameniva hrub. drv. ŠD fr.(32-63), hr. 180 mm</t>
  </si>
  <si>
    <t>56475-2114</t>
  </si>
  <si>
    <t>564861111</t>
  </si>
  <si>
    <t>Podklad zo štrkodrte ŠD fr.(8-16), hr. 200 mm</t>
  </si>
  <si>
    <t>56486-1111</t>
  </si>
  <si>
    <t>564861113</t>
  </si>
  <si>
    <t>Podklad zo štrkodrte ŠD fr.(8-16), hr. 180-250 mm</t>
  </si>
  <si>
    <t>56486-1113</t>
  </si>
  <si>
    <t>567121325</t>
  </si>
  <si>
    <t>Podklad z prostého betónu tr. C 20/25, hr. 150 mm</t>
  </si>
  <si>
    <t>56712-1325</t>
  </si>
  <si>
    <t>572972203</t>
  </si>
  <si>
    <t>Trvalo pružná asfaltová zálievka</t>
  </si>
  <si>
    <t>57297-2201</t>
  </si>
  <si>
    <t xml:space="preserve">  .  .  </t>
  </si>
  <si>
    <t>573211111</t>
  </si>
  <si>
    <t>Postrek živičný spojovací z cestného asfaltu C50B6, 0,5-0,7 kg/m2</t>
  </si>
  <si>
    <t>57321-1111</t>
  </si>
  <si>
    <t>45.23.12</t>
  </si>
  <si>
    <t>577144111</t>
  </si>
  <si>
    <t>Asfaltový betón ACo 11-I, (ABS), vrstva obrusná, hr. 50 mm</t>
  </si>
  <si>
    <t>57714-4111</t>
  </si>
  <si>
    <t>577145112</t>
  </si>
  <si>
    <t>Asfaltový betón ACL 16-I, (ABH I) vrstva ložná, hr. 50 mm</t>
  </si>
  <si>
    <t>57714-5112</t>
  </si>
  <si>
    <t>584921212</t>
  </si>
  <si>
    <t>Statická dosková zaťažovacia skúška podložia podkladných vrstiev cestného telesa</t>
  </si>
  <si>
    <t>kus</t>
  </si>
  <si>
    <t>58492-1200</t>
  </si>
  <si>
    <t>596211130</t>
  </si>
  <si>
    <t>Kladenie zámkovej dlažby pre chodcov hr. 60 mm, plochy do 50 m2</t>
  </si>
  <si>
    <t>59621-1130</t>
  </si>
  <si>
    <t>592450251</t>
  </si>
  <si>
    <t>Dlažba zámková betónová BD hr.60 mm</t>
  </si>
  <si>
    <t>592450250</t>
  </si>
  <si>
    <t>26.61.11</t>
  </si>
  <si>
    <t>596214210</t>
  </si>
  <si>
    <t>Kladenie vegetačných dlaždíc pre chodcov hr. 80 mm, plochy do 50 m2</t>
  </si>
  <si>
    <t>59621-4210</t>
  </si>
  <si>
    <t>592462744</t>
  </si>
  <si>
    <t>Dlažba betónová vegetačná a drenážna Vega hr.80 mm</t>
  </si>
  <si>
    <t>592462742</t>
  </si>
  <si>
    <t>596841220</t>
  </si>
  <si>
    <t>Kladenie bet. dlažby - Prídlažba do lôžka betón tr. C 20/25-XF1</t>
  </si>
  <si>
    <t>59684-1220</t>
  </si>
  <si>
    <t>592963951</t>
  </si>
  <si>
    <t>Prídlažba Prefa TBM 25-8 500/250/80mm</t>
  </si>
  <si>
    <t>592963950</t>
  </si>
  <si>
    <t>26.61.12</t>
  </si>
  <si>
    <t xml:space="preserve">5 - KOMUNIKÁCIE  spolu: </t>
  </si>
  <si>
    <t>8 - RÚROVÉ VEDENIA</t>
  </si>
  <si>
    <t>871313121</t>
  </si>
  <si>
    <t>Montáž potrubia z kanaliz. rúr z PVC v otvor.výkope do 20% DN 125, tesn. gum.krúžkam, vr zemných a zásypových práci</t>
  </si>
  <si>
    <t>87131-3121</t>
  </si>
  <si>
    <t>45.21.41</t>
  </si>
  <si>
    <t>2865P0206</t>
  </si>
  <si>
    <t>Rúra kanalizačná PVC hladká SN8 125x3,7x1000</t>
  </si>
  <si>
    <t>25.21.22</t>
  </si>
  <si>
    <t xml:space="preserve">KGEM125/1SN8        </t>
  </si>
  <si>
    <t>2865P0208</t>
  </si>
  <si>
    <t>Rúra kanalizačná PVC hladká SN8 125x3,7x3000</t>
  </si>
  <si>
    <t xml:space="preserve">KGEM125/3SN8        </t>
  </si>
  <si>
    <t>895012112</t>
  </si>
  <si>
    <t>Zhotovenie zbernej vsakovacej šachty z betónových prefabrikátov DN 1000, vr štrk.výplne</t>
  </si>
  <si>
    <t>89501-2111</t>
  </si>
  <si>
    <t>45.24.14</t>
  </si>
  <si>
    <t>2865A9185</t>
  </si>
  <si>
    <t>Šachta vsakovacia z betón. prefabr.dielcov DN1000 (2m), vr príslušenstva</t>
  </si>
  <si>
    <t xml:space="preserve">3043206             </t>
  </si>
  <si>
    <t>895941312</t>
  </si>
  <si>
    <t>Zhotovenie vpusti uličnej z betónových dielcov typ UV B-50 - DN 45, vr zemných prác</t>
  </si>
  <si>
    <t>89594-1311</t>
  </si>
  <si>
    <t>592238651</t>
  </si>
  <si>
    <t>Vpusť uličná betónová TBV 1-60 - DN 450, vr kalového koša, vtokovej liatinovej mreže a príslušenstva - "UV1-UV2"</t>
  </si>
  <si>
    <t>592238650</t>
  </si>
  <si>
    <t xml:space="preserve">8 - RÚROVÉ VEDENIA  spolu: </t>
  </si>
  <si>
    <t>9 - OSTATNÉ KONŠTRUKCIE A PRÁCE</t>
  </si>
  <si>
    <t>916311113</t>
  </si>
  <si>
    <t>Osadenie cest. obrubníka bet. ležatého, lôžko betón tr. C 20/25-XF1</t>
  </si>
  <si>
    <t>91631-1113</t>
  </si>
  <si>
    <t>592174911</t>
  </si>
  <si>
    <t>Obrubník cestný so skosením 12/4cm, SO 100/26/15 100x26x15cm, farba sivá</t>
  </si>
  <si>
    <t>592174910</t>
  </si>
  <si>
    <t>916311126</t>
  </si>
  <si>
    <t>Osadenie cest. obrubníka bet. stojatého, lôžko betón tr. C 20/25-XF1</t>
  </si>
  <si>
    <t>91631-1123</t>
  </si>
  <si>
    <t>592174901</t>
  </si>
  <si>
    <t>Obrubník cestný so skosením 1,5/1,5cm, SO 100/25/15 100x25x15cm, farba sivá</t>
  </si>
  <si>
    <t>592174900</t>
  </si>
  <si>
    <t>916561111</t>
  </si>
  <si>
    <t>Osadenie parkového obrubníka betón. do lôžka z betónu tr. C 20/25-XF1</t>
  </si>
  <si>
    <t>91656-1111</t>
  </si>
  <si>
    <t>592173208</t>
  </si>
  <si>
    <t>Obrubník parkový 100x5x20cm, farba sivá</t>
  </si>
  <si>
    <t>918101112</t>
  </si>
  <si>
    <t>Lôžko pod obrubníky, krajníky, obruby z betónu tr. C 20/25-XF1</t>
  </si>
  <si>
    <t>91810-1111</t>
  </si>
  <si>
    <t>919716111</t>
  </si>
  <si>
    <t>Výstuž spevn. betón. plôch zo zvar. sietí KARI hm. do 7,5 kg/m</t>
  </si>
  <si>
    <t>91971-6111</t>
  </si>
  <si>
    <t>919735111</t>
  </si>
  <si>
    <t>Rezanie stávajúceho živičného krytu alebo podkladu hr. do 50 mm</t>
  </si>
  <si>
    <t>91973-5111</t>
  </si>
  <si>
    <t>979082212</t>
  </si>
  <si>
    <t>Vodorovná doprava sute po suchu do 50 m</t>
  </si>
  <si>
    <t>97908-2212</t>
  </si>
  <si>
    <t>979082213</t>
  </si>
  <si>
    <t>Vodorovná doprava sute po suchu do 1 km</t>
  </si>
  <si>
    <t>97908-2213</t>
  </si>
  <si>
    <t>979082219</t>
  </si>
  <si>
    <t>Príplatok za každý ďalší 1 km sute</t>
  </si>
  <si>
    <t>97908-2219</t>
  </si>
  <si>
    <t>979087212</t>
  </si>
  <si>
    <t>Nakladanie sute na dopravný prostriedok</t>
  </si>
  <si>
    <t>97908-7212</t>
  </si>
  <si>
    <t>013</t>
  </si>
  <si>
    <t>979118705</t>
  </si>
  <si>
    <t>Poplatok za ulož.a znešk.st.odp.na urč.sklád.-asfalt "Z"-zvláštny odpad</t>
  </si>
  <si>
    <t>97911-8705</t>
  </si>
  <si>
    <t>979131410</t>
  </si>
  <si>
    <t>Poplatok za ulož.a znešk.stav.sute na urč.sklád. -z demol.vozoviek "O"-ost.odpad</t>
  </si>
  <si>
    <t>97913-1410</t>
  </si>
  <si>
    <t>979131415</t>
  </si>
  <si>
    <t>Poplatok za uloženie vykopanej zeminy</t>
  </si>
  <si>
    <t>97913-1415</t>
  </si>
  <si>
    <t>998223011</t>
  </si>
  <si>
    <t>Presun hmôt pre pozemné komunikácie, kryt dláždený</t>
  </si>
  <si>
    <t>99822-3011</t>
  </si>
  <si>
    <t xml:space="preserve">9 - OSTATNÉ KONŠTRUKCIE A PRÁCE  spolu: </t>
  </si>
  <si>
    <t xml:space="preserve">PRÁCE A DODÁVKY HSV  spolu: </t>
  </si>
  <si>
    <t>Za rozpočet celkom</t>
  </si>
  <si>
    <t xml:space="preserve">Stavba :Chodník pre peších pred ZŠ Dulov na pozemku p.č. KN-C 215 v k.ú. Dulov </t>
  </si>
  <si>
    <t>Dátum: 10.04.2025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</si>
</sst>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&quot; Sk&quot;;[Red]\-#,##0&quot; Sk&quot;"/>
    <numFmt numFmtId="165" formatCode="_-* #,##0&quot; Sk&quot;_-;\-* #,##0&quot; Sk&quot;_-;_-* &quot;- Sk&quot;_-;_-@_-"/>
    <numFmt numFmtId="166" formatCode="#,##0\ _S_k"/>
    <numFmt numFmtId="167" formatCode="#,##0&quot; Sk&quot;"/>
    <numFmt numFmtId="168" formatCode="0.00\ %"/>
    <numFmt numFmtId="169" formatCode="#,##0.0000"/>
    <numFmt numFmtId="170" formatCode="#,##0\ "/>
    <numFmt numFmtId="171" formatCode="#,##0.00000"/>
    <numFmt numFmtId="172" formatCode="#,##0.000"/>
    <numFmt numFmtId="173" formatCode="#,##0.0"/>
  </numFmts>
  <fonts count="16">
    <font>
      <sz val="10"/>
      <name val="Arial"/>
      <charset val="238"/>
    </font>
    <font>
      <sz val="8"/>
      <name val="Arial Narrow"/>
      <charset val="238"/>
    </font>
    <font>
      <b/>
      <sz val="10"/>
      <name val="Arial Narrow"/>
      <charset val="238"/>
    </font>
    <font>
      <b/>
      <sz val="8"/>
      <name val="Arial Narrow"/>
      <charset val="238"/>
    </font>
    <font>
      <sz val="8"/>
      <color rgb="FFFFFFFF"/>
      <name val="Arial Narrow"/>
      <charset val="238"/>
    </font>
    <font>
      <b/>
      <sz val="8"/>
      <color rgb="FFFFFFFF"/>
      <name val="Arial Narrow"/>
      <charset val="238"/>
    </font>
    <font>
      <sz val="8"/>
      <color rgb="FF0000FF"/>
      <name val="Arial Narrow"/>
      <charset val="238"/>
    </font>
    <font>
      <b/>
      <sz val="7"/>
      <name val="Letter Gothic CE"/>
      <charset val="238"/>
    </font>
    <font>
      <sz val="10"/>
      <name val="Arial CE"/>
      <charset val="238"/>
    </font>
    <font>
      <sz val="11"/>
      <color rgb="FF000000"/>
      <name val="Calibri"/>
      <charset val="238"/>
    </font>
    <font>
      <sz val="11"/>
      <color rgb="FFFFFFFF"/>
      <name val="Calibri"/>
      <charset val="238"/>
    </font>
    <font>
      <b/>
      <sz val="11"/>
      <color rgb="FF000000"/>
      <name val="Calibri"/>
      <charset val="238"/>
    </font>
    <font>
      <b/>
      <sz val="18"/>
      <color rgb="FF333399"/>
      <name val="Cambria"/>
      <charset val="238"/>
    </font>
    <font>
      <sz val="11"/>
      <color rgb="FFFF0000"/>
      <name val="Calibri"/>
      <charset val="238"/>
    </font>
    <font>
      <sz val="10"/>
      <name val="Arial"/>
      <charset val="238"/>
    </font>
    <font>
      <b/>
      <sz val="8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A0E0E0"/>
        <bgColor rgb="FFA6CAF0"/>
      </patternFill>
    </fill>
    <fill>
      <patternFill patternType="solid">
        <fgColor rgb="FFA6CAF0"/>
        <bgColor rgb="FFA0E0E0"/>
      </patternFill>
    </fill>
    <fill>
      <patternFill patternType="solid">
        <fgColor rgb="FFFFFFC0"/>
        <bgColor rgb="FFFFFF99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A6CAF0"/>
      </patternFill>
    </fill>
    <fill>
      <patternFill patternType="solid">
        <fgColor rgb="FFFFFF99"/>
        <bgColor rgb="FFFFFFC0"/>
      </patternFill>
    </fill>
    <fill>
      <patternFill patternType="solid">
        <fgColor rgb="FFCC9CCC"/>
        <bgColor rgb="FFFF99CC"/>
      </patternFill>
    </fill>
    <fill>
      <patternFill patternType="solid">
        <fgColor rgb="FF996666"/>
        <bgColor rgb="FF666699"/>
      </patternFill>
    </fill>
    <fill>
      <patternFill patternType="solid">
        <fgColor rgb="FF999933"/>
        <bgColor rgb="FF969696"/>
      </patternFill>
    </fill>
  </fills>
  <borders count="54">
    <border>
      <left/>
      <right/>
      <top/>
      <bottom/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CC"/>
      </top>
      <bottom style="double">
        <color rgb="FF3333CC"/>
      </bottom>
      <diagonal/>
    </border>
  </borders>
  <cellStyleXfs count="31">
    <xf numFmtId="0" fontId="0" fillId="0" borderId="0"/>
    <xf numFmtId="0" fontId="8" fillId="0" borderId="0"/>
    <xf numFmtId="0" fontId="14" fillId="0" borderId="0" applyBorder="0">
      <alignment vertical="center"/>
    </xf>
    <xf numFmtId="0" fontId="9" fillId="4" borderId="0" applyBorder="0" applyProtection="0"/>
    <xf numFmtId="165" fontId="14" fillId="0" borderId="0" applyBorder="0" applyProtection="0"/>
    <xf numFmtId="0" fontId="9" fillId="2" borderId="0" applyBorder="0" applyProtection="0"/>
    <xf numFmtId="0" fontId="9" fillId="2" borderId="0" applyBorder="0" applyProtection="0"/>
    <xf numFmtId="164" fontId="7" fillId="0" borderId="52"/>
    <xf numFmtId="0" fontId="9" fillId="3" borderId="0" applyBorder="0" applyProtection="0"/>
    <xf numFmtId="0" fontId="9" fillId="5" borderId="0" applyBorder="0" applyProtection="0"/>
    <xf numFmtId="0" fontId="14" fillId="0" borderId="52"/>
    <xf numFmtId="0" fontId="7" fillId="0" borderId="52">
      <alignment vertical="center"/>
    </xf>
    <xf numFmtId="0" fontId="9" fillId="6" borderId="0" applyBorder="0" applyProtection="0"/>
    <xf numFmtId="0" fontId="9" fillId="2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4" borderId="0" applyBorder="0" applyProtection="0"/>
    <xf numFmtId="0" fontId="10" fillId="2" borderId="0" applyBorder="0" applyProtection="0"/>
    <xf numFmtId="0" fontId="10" fillId="9" borderId="0" applyBorder="0" applyProtection="0"/>
    <xf numFmtId="0" fontId="10" fillId="10" borderId="0" applyBorder="0" applyProtection="0"/>
    <xf numFmtId="0" fontId="10" fillId="8" borderId="0" applyBorder="0" applyProtection="0"/>
    <xf numFmtId="0" fontId="10" fillId="2" borderId="0" applyBorder="0" applyProtection="0"/>
    <xf numFmtId="0" fontId="10" fillId="5" borderId="0" applyBorder="0" applyProtection="0"/>
    <xf numFmtId="0" fontId="11" fillId="0" borderId="53" applyProtection="0"/>
    <xf numFmtId="0" fontId="8" fillId="0" borderId="0"/>
    <xf numFmtId="0" fontId="12" fillId="0" borderId="0" applyBorder="0" applyProtection="0"/>
    <xf numFmtId="0" fontId="7" fillId="0" borderId="0" applyBorder="0">
      <alignment vertical="center"/>
    </xf>
    <xf numFmtId="0" fontId="13" fillId="0" borderId="0" applyBorder="0" applyProtection="0"/>
    <xf numFmtId="0" fontId="7" fillId="0" borderId="20">
      <alignment vertical="center"/>
    </xf>
  </cellStyleXfs>
  <cellXfs count="138">
    <xf numFmtId="0" fontId="0" fillId="0" borderId="0" xfId="0"/>
    <xf numFmtId="0" fontId="1" fillId="0" borderId="0" xfId="1" applyFont="1"/>
    <xf numFmtId="0" fontId="1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4" xfId="1" applyFont="1" applyBorder="1" applyAlignment="1">
      <alignment horizontal="left" vertical="center"/>
    </xf>
    <xf numFmtId="0" fontId="1" fillId="0" borderId="4" xfId="1" applyFont="1" applyBorder="1" applyAlignment="1">
      <alignment horizontal="right"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6" xfId="1" applyFont="1" applyBorder="1" applyAlignment="1">
      <alignment horizontal="right" vertical="center"/>
    </xf>
    <xf numFmtId="0" fontId="1" fillId="0" borderId="7" xfId="1" applyFont="1" applyBorder="1" applyAlignment="1">
      <alignment horizontal="left" vertical="center"/>
    </xf>
    <xf numFmtId="0" fontId="1" fillId="0" borderId="8" xfId="1" applyFont="1" applyBorder="1" applyAlignment="1">
      <alignment horizontal="left" vertical="center"/>
    </xf>
    <xf numFmtId="0" fontId="1" fillId="0" borderId="8" xfId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right" vertical="center"/>
    </xf>
    <xf numFmtId="49" fontId="1" fillId="0" borderId="6" xfId="1" applyNumberFormat="1" applyFont="1" applyBorder="1" applyAlignment="1">
      <alignment horizontal="right" vertical="center"/>
    </xf>
    <xf numFmtId="49" fontId="1" fillId="0" borderId="8" xfId="1" applyNumberFormat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4" xfId="1" applyFont="1" applyBorder="1" applyAlignment="1">
      <alignment vertical="center"/>
    </xf>
    <xf numFmtId="166" fontId="1" fillId="0" borderId="4" xfId="1" applyNumberFormat="1" applyFont="1" applyBorder="1" applyAlignment="1">
      <alignment horizontal="left" vertical="center"/>
    </xf>
    <xf numFmtId="167" fontId="1" fillId="0" borderId="4" xfId="1" applyNumberFormat="1" applyFont="1" applyBorder="1" applyAlignment="1">
      <alignment horizontal="right" vertical="center"/>
    </xf>
    <xf numFmtId="3" fontId="1" fillId="0" borderId="9" xfId="1" applyNumberFormat="1" applyFont="1" applyBorder="1" applyAlignment="1">
      <alignment horizontal="right" vertical="center"/>
    </xf>
    <xf numFmtId="0" fontId="1" fillId="0" borderId="10" xfId="1" applyFont="1" applyBorder="1" applyAlignment="1">
      <alignment horizontal="right" vertical="center"/>
    </xf>
    <xf numFmtId="0" fontId="1" fillId="0" borderId="11" xfId="1" applyFont="1" applyBorder="1" applyAlignment="1">
      <alignment vertical="center"/>
    </xf>
    <xf numFmtId="166" fontId="1" fillId="0" borderId="11" xfId="1" applyNumberFormat="1" applyFont="1" applyBorder="1" applyAlignment="1">
      <alignment horizontal="left" vertical="center"/>
    </xf>
    <xf numFmtId="167" fontId="1" fillId="0" borderId="11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3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0" fontId="1" fillId="0" borderId="19" xfId="1" applyFont="1" applyBorder="1" applyAlignment="1">
      <alignment horizontal="center" vertical="center"/>
    </xf>
    <xf numFmtId="0" fontId="1" fillId="0" borderId="20" xfId="1" applyFont="1" applyBorder="1" applyAlignment="1">
      <alignment horizontal="left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left" vertical="center"/>
    </xf>
    <xf numFmtId="0" fontId="1" fillId="0" borderId="24" xfId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0" fontId="1" fillId="0" borderId="26" xfId="1" applyFont="1" applyBorder="1" applyAlignment="1">
      <alignment horizontal="center" vertical="center"/>
    </xf>
    <xf numFmtId="0" fontId="1" fillId="0" borderId="28" xfId="1" applyFont="1" applyBorder="1" applyAlignment="1">
      <alignment horizontal="left" vertical="center"/>
    </xf>
    <xf numFmtId="0" fontId="1" fillId="0" borderId="29" xfId="1" applyFont="1" applyBorder="1" applyAlignment="1">
      <alignment horizontal="left" vertical="center"/>
    </xf>
    <xf numFmtId="0" fontId="1" fillId="0" borderId="30" xfId="1" applyFont="1" applyBorder="1" applyAlignment="1">
      <alignment horizontal="left" vertical="center"/>
    </xf>
    <xf numFmtId="0" fontId="1" fillId="0" borderId="28" xfId="1" applyFont="1" applyBorder="1" applyAlignment="1">
      <alignment horizontal="right" vertical="center"/>
    </xf>
    <xf numFmtId="0" fontId="1" fillId="0" borderId="0" xfId="1" applyFont="1" applyAlignment="1">
      <alignment horizontal="right" vertical="center"/>
    </xf>
    <xf numFmtId="0" fontId="1" fillId="0" borderId="31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32" xfId="1" applyFont="1" applyBorder="1" applyAlignment="1">
      <alignment horizontal="left" vertical="center"/>
    </xf>
    <xf numFmtId="0" fontId="1" fillId="0" borderId="33" xfId="1" applyFont="1" applyBorder="1" applyAlignment="1">
      <alignment horizontal="left" vertical="center"/>
    </xf>
    <xf numFmtId="0" fontId="1" fillId="0" borderId="34" xfId="1" applyFont="1" applyBorder="1" applyAlignment="1">
      <alignment horizontal="left" vertical="center"/>
    </xf>
    <xf numFmtId="3" fontId="1" fillId="0" borderId="32" xfId="1" applyNumberFormat="1" applyFont="1" applyBorder="1" applyAlignment="1">
      <alignment vertical="center"/>
    </xf>
    <xf numFmtId="3" fontId="1" fillId="0" borderId="35" xfId="1" applyNumberFormat="1" applyFont="1" applyBorder="1" applyAlignment="1">
      <alignment vertical="center"/>
    </xf>
    <xf numFmtId="0" fontId="1" fillId="0" borderId="36" xfId="1" applyFont="1" applyBorder="1" applyAlignment="1">
      <alignment horizontal="left" vertical="center"/>
    </xf>
    <xf numFmtId="168" fontId="1" fillId="0" borderId="37" xfId="1" applyNumberFormat="1" applyFont="1" applyBorder="1" applyAlignment="1">
      <alignment horizontal="right" vertical="center"/>
    </xf>
    <xf numFmtId="0" fontId="1" fillId="0" borderId="39" xfId="1" applyFont="1" applyBorder="1" applyAlignment="1">
      <alignment horizontal="left" vertical="center"/>
    </xf>
    <xf numFmtId="168" fontId="1" fillId="0" borderId="40" xfId="1" applyNumberFormat="1" applyFont="1" applyBorder="1" applyAlignment="1">
      <alignment horizontal="right" vertical="center"/>
    </xf>
    <xf numFmtId="0" fontId="1" fillId="0" borderId="22" xfId="1" applyFont="1" applyBorder="1" applyAlignment="1">
      <alignment horizontal="left" vertical="center"/>
    </xf>
    <xf numFmtId="0" fontId="1" fillId="0" borderId="24" xfId="1" applyFont="1" applyBorder="1" applyAlignment="1">
      <alignment horizontal="right" vertical="center"/>
    </xf>
    <xf numFmtId="0" fontId="1" fillId="0" borderId="41" xfId="1" applyFont="1" applyBorder="1" applyAlignment="1">
      <alignment horizontal="left" vertical="center"/>
    </xf>
    <xf numFmtId="0" fontId="1" fillId="0" borderId="40" xfId="1" applyFont="1" applyBorder="1" applyAlignment="1">
      <alignment horizontal="left" vertical="center"/>
    </xf>
    <xf numFmtId="0" fontId="1" fillId="0" borderId="37" xfId="1" applyFont="1" applyBorder="1" applyAlignment="1">
      <alignment horizontal="right" vertical="center"/>
    </xf>
    <xf numFmtId="0" fontId="1" fillId="0" borderId="35" xfId="1" applyFont="1" applyBorder="1" applyAlignment="1">
      <alignment horizontal="left" vertical="center"/>
    </xf>
    <xf numFmtId="0" fontId="3" fillId="0" borderId="42" xfId="1" applyFont="1" applyBorder="1" applyAlignment="1">
      <alignment horizontal="center" vertical="center"/>
    </xf>
    <xf numFmtId="0" fontId="1" fillId="0" borderId="43" xfId="1" applyFont="1" applyBorder="1" applyAlignment="1">
      <alignment horizontal="left" vertical="center"/>
    </xf>
    <xf numFmtId="0" fontId="1" fillId="0" borderId="44" xfId="1" applyFont="1" applyBorder="1" applyAlignment="1">
      <alignment horizontal="left" vertical="center"/>
    </xf>
    <xf numFmtId="170" fontId="1" fillId="0" borderId="45" xfId="1" applyNumberFormat="1" applyFont="1" applyBorder="1" applyAlignment="1">
      <alignment horizontal="righ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72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169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46" xfId="0" applyFont="1" applyBorder="1" applyAlignment="1">
      <alignment horizontal="left" vertical="top"/>
    </xf>
    <xf numFmtId="0" fontId="6" fillId="0" borderId="50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172" fontId="1" fillId="0" borderId="48" xfId="0" applyNumberFormat="1" applyFont="1" applyBorder="1"/>
    <xf numFmtId="0" fontId="1" fillId="0" borderId="48" xfId="0" applyFont="1" applyBorder="1" applyAlignment="1">
      <alignment horizontal="left" vertical="top"/>
    </xf>
    <xf numFmtId="49" fontId="4" fillId="0" borderId="0" xfId="1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73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horizontal="right" wrapText="1"/>
    </xf>
    <xf numFmtId="172" fontId="4" fillId="0" borderId="0" xfId="0" applyNumberFormat="1" applyFont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49" fontId="1" fillId="0" borderId="46" xfId="0" applyNumberFormat="1" applyFont="1" applyBorder="1" applyAlignment="1">
      <alignment horizontal="left"/>
    </xf>
    <xf numFmtId="0" fontId="1" fillId="0" borderId="46" xfId="0" applyFont="1" applyBorder="1" applyAlignment="1">
      <alignment horizontal="right"/>
    </xf>
    <xf numFmtId="49" fontId="1" fillId="0" borderId="48" xfId="0" applyNumberFormat="1" applyFont="1" applyBorder="1" applyAlignment="1">
      <alignment horizontal="left"/>
    </xf>
    <xf numFmtId="0" fontId="1" fillId="0" borderId="48" xfId="0" applyFont="1" applyBorder="1"/>
    <xf numFmtId="0" fontId="1" fillId="0" borderId="48" xfId="0" applyFont="1" applyBorder="1" applyAlignment="1">
      <alignment horizontal="right"/>
    </xf>
    <xf numFmtId="4" fontId="1" fillId="0" borderId="17" xfId="1" applyNumberFormat="1" applyFont="1" applyBorder="1" applyAlignment="1">
      <alignment horizontal="right" vertical="center"/>
    </xf>
    <xf numFmtId="4" fontId="1" fillId="0" borderId="18" xfId="1" applyNumberFormat="1" applyFont="1" applyBorder="1" applyAlignment="1">
      <alignment horizontal="right" vertical="center"/>
    </xf>
    <xf numFmtId="4" fontId="1" fillId="0" borderId="20" xfId="1" applyNumberFormat="1" applyFont="1" applyBorder="1" applyAlignment="1">
      <alignment horizontal="right" vertical="center"/>
    </xf>
    <xf numFmtId="4" fontId="1" fillId="0" borderId="38" xfId="1" applyNumberFormat="1" applyFont="1" applyBorder="1" applyAlignment="1">
      <alignment horizontal="right" vertical="center"/>
    </xf>
    <xf numFmtId="4" fontId="1" fillId="0" borderId="21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1" fillId="0" borderId="23" xfId="1" applyNumberFormat="1" applyFont="1" applyBorder="1" applyAlignment="1">
      <alignment horizontal="right" vertical="center"/>
    </xf>
    <xf numFmtId="4" fontId="1" fillId="0" borderId="40" xfId="1" applyNumberFormat="1" applyFont="1" applyBorder="1" applyAlignment="1">
      <alignment horizontal="right" vertical="center"/>
    </xf>
    <xf numFmtId="49" fontId="15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 wrapText="1"/>
    </xf>
    <xf numFmtId="4" fontId="15" fillId="0" borderId="0" xfId="0" applyNumberFormat="1" applyFont="1" applyAlignment="1">
      <alignment vertical="top"/>
    </xf>
    <xf numFmtId="171" fontId="15" fillId="0" borderId="0" xfId="0" applyNumberFormat="1" applyFont="1" applyAlignment="1">
      <alignment vertical="top"/>
    </xf>
    <xf numFmtId="172" fontId="15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 vertical="top" wrapText="1"/>
    </xf>
    <xf numFmtId="0" fontId="1" fillId="0" borderId="47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25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14" fontId="1" fillId="0" borderId="8" xfId="1" applyNumberFormat="1" applyFont="1" applyBorder="1" applyAlignment="1">
      <alignment horizontal="left" vertical="center"/>
    </xf>
  </cellXfs>
  <cellStyles count="31">
    <cellStyle name="1 000 Sk" xfId="11" xr:uid="{00000000-0005-0000-0000-000000000000}"/>
    <cellStyle name="1 000,-  Sk" xfId="2" xr:uid="{00000000-0005-0000-0000-000001000000}"/>
    <cellStyle name="1 000,- Kč" xfId="7" xr:uid="{00000000-0005-0000-0000-000002000000}"/>
    <cellStyle name="1 000,- Sk" xfId="10" xr:uid="{00000000-0005-0000-0000-000003000000}"/>
    <cellStyle name="1000 Sk_fakturuj99" xfId="4" xr:uid="{00000000-0005-0000-0000-000004000000}"/>
    <cellStyle name="20 % – Zvýraznění1" xfId="8" xr:uid="{00000000-0005-0000-0000-000005000000}"/>
    <cellStyle name="20 % – Zvýraznění2" xfId="9" xr:uid="{00000000-0005-0000-0000-000006000000}"/>
    <cellStyle name="20 % – Zvýraznění3" xfId="3" xr:uid="{00000000-0005-0000-0000-000007000000}"/>
    <cellStyle name="20 % – Zvýraznění4" xfId="12" xr:uid="{00000000-0005-0000-0000-000008000000}"/>
    <cellStyle name="20 % – Zvýraznění5" xfId="13" xr:uid="{00000000-0005-0000-0000-000009000000}"/>
    <cellStyle name="20 % – Zvýraznění6" xfId="14" xr:uid="{00000000-0005-0000-0000-00000A000000}"/>
    <cellStyle name="40 % – Zvýraznění1" xfId="5" xr:uid="{00000000-0005-0000-0000-00000B000000}"/>
    <cellStyle name="40 % – Zvýraznění2" xfId="15" xr:uid="{00000000-0005-0000-0000-00000C000000}"/>
    <cellStyle name="40 % – Zvýraznění3" xfId="16" xr:uid="{00000000-0005-0000-0000-00000D000000}"/>
    <cellStyle name="40 % – Zvýraznění4" xfId="17" xr:uid="{00000000-0005-0000-0000-00000E000000}"/>
    <cellStyle name="40 % – Zvýraznění5" xfId="6" xr:uid="{00000000-0005-0000-0000-00000F000000}"/>
    <cellStyle name="40 % – Zvýraznění6" xfId="18" xr:uid="{00000000-0005-0000-0000-000010000000}"/>
    <cellStyle name="60 % – Zvýraznění1" xfId="19" xr:uid="{00000000-0005-0000-0000-000011000000}"/>
    <cellStyle name="60 % – Zvýraznění2" xfId="20" xr:uid="{00000000-0005-0000-0000-000012000000}"/>
    <cellStyle name="60 % – Zvýraznění3" xfId="21" xr:uid="{00000000-0005-0000-0000-000013000000}"/>
    <cellStyle name="60 % – Zvýraznění4" xfId="22" xr:uid="{00000000-0005-0000-0000-000014000000}"/>
    <cellStyle name="60 % – Zvýraznění5" xfId="23" xr:uid="{00000000-0005-0000-0000-000015000000}"/>
    <cellStyle name="60 % – Zvýraznění6" xfId="24" xr:uid="{00000000-0005-0000-0000-000016000000}"/>
    <cellStyle name="Celkem" xfId="25" xr:uid="{00000000-0005-0000-0000-000017000000}"/>
    <cellStyle name="data" xfId="26" xr:uid="{00000000-0005-0000-0000-000018000000}"/>
    <cellStyle name="Název" xfId="27" xr:uid="{00000000-0005-0000-0000-000019000000}"/>
    <cellStyle name="Normálna" xfId="0" builtinId="0"/>
    <cellStyle name="normálne_KLs" xfId="1" xr:uid="{00000000-0005-0000-0000-00001B000000}"/>
    <cellStyle name="TEXT 1" xfId="28" xr:uid="{00000000-0005-0000-0000-00001C000000}"/>
    <cellStyle name="Text upozornění" xfId="29" xr:uid="{00000000-0005-0000-0000-00001D000000}"/>
    <cellStyle name="TEXT1" xfId="30" xr:uid="{00000000-0005-0000-0000-00001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9933"/>
      <rgbColor rgb="00800080"/>
      <rgbColor rgb="00008080"/>
      <rgbColor rgb="00C0C0C0"/>
      <rgbColor rgb="00996666"/>
      <rgbColor rgb="009999FF"/>
      <rgbColor rgb="00993366"/>
      <rgbColor rgb="00FFFFC0"/>
      <rgbColor rgb="00CCFFFF"/>
      <rgbColor rgb="00660066"/>
      <rgbColor rgb="00FF8080"/>
      <rgbColor rgb="000066CC"/>
      <rgbColor rgb="00A0E0E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CCC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02"/>
  <sheetViews>
    <sheetView showGridLines="0" tabSelected="1" workbookViewId="0">
      <pane xSplit="4" ySplit="10" topLeftCell="E28" activePane="bottomRight" state="frozen"/>
      <selection pane="topRight"/>
      <selection pane="bottomLeft"/>
      <selection pane="bottomRight" activeCell="O98" sqref="O98"/>
    </sheetView>
  </sheetViews>
  <sheetFormatPr defaultColWidth="9" defaultRowHeight="13.5"/>
  <cols>
    <col min="1" max="1" width="6.7109375" style="79" customWidth="1"/>
    <col min="2" max="2" width="3.7109375" style="80" customWidth="1"/>
    <col min="3" max="3" width="13" style="81" customWidth="1"/>
    <col min="4" max="4" width="45.7109375" style="82" customWidth="1"/>
    <col min="5" max="5" width="11.28515625" style="83" customWidth="1"/>
    <col min="6" max="6" width="5.85546875" style="84" customWidth="1"/>
    <col min="7" max="7" width="8.7109375" style="85" customWidth="1"/>
    <col min="8" max="10" width="9.7109375" style="85" customWidth="1"/>
    <col min="11" max="11" width="7.42578125" style="86" customWidth="1"/>
    <col min="12" max="12" width="8.28515625" style="86" customWidth="1"/>
    <col min="13" max="13" width="7.140625" style="83" customWidth="1"/>
    <col min="14" max="14" width="7" style="83" customWidth="1"/>
    <col min="15" max="15" width="3.5703125" style="84" customWidth="1"/>
    <col min="16" max="16" width="12.7109375" style="84" customWidth="1"/>
    <col min="17" max="19" width="11.28515625" style="83" customWidth="1"/>
    <col min="20" max="20" width="10.5703125" style="87" customWidth="1"/>
    <col min="21" max="21" width="10.28515625" style="87" customWidth="1"/>
    <col min="22" max="22" width="5.7109375" style="87" customWidth="1"/>
    <col min="23" max="23" width="9.140625" style="83" customWidth="1"/>
    <col min="24" max="25" width="11.85546875" style="88" customWidth="1"/>
    <col min="26" max="26" width="7.5703125" style="81" customWidth="1"/>
    <col min="27" max="27" width="12.7109375" style="81" customWidth="1"/>
    <col min="28" max="28" width="4.28515625" style="84" customWidth="1"/>
    <col min="29" max="30" width="2.7109375" style="84" customWidth="1"/>
    <col min="31" max="34" width="9.140625" style="89" customWidth="1"/>
    <col min="35" max="35" width="9.140625" style="70" customWidth="1"/>
    <col min="36" max="37" width="9.140625" style="70" hidden="1" customWidth="1"/>
    <col min="38" max="1024" width="9" style="70"/>
  </cols>
  <sheetData>
    <row r="1" spans="1:37" s="70" customFormat="1" ht="12.75" customHeight="1">
      <c r="A1" s="74" t="s">
        <v>109</v>
      </c>
      <c r="G1" s="71"/>
      <c r="I1" s="74" t="s">
        <v>110</v>
      </c>
      <c r="J1" s="71"/>
      <c r="K1" s="72"/>
      <c r="Q1" s="73"/>
      <c r="R1" s="73"/>
      <c r="S1" s="73"/>
      <c r="X1" s="88"/>
      <c r="Y1" s="88"/>
      <c r="Z1" s="104" t="s">
        <v>2</v>
      </c>
      <c r="AA1" s="104" t="s">
        <v>3</v>
      </c>
      <c r="AB1" s="67" t="s">
        <v>4</v>
      </c>
      <c r="AC1" s="67" t="s">
        <v>5</v>
      </c>
      <c r="AD1" s="67" t="s">
        <v>6</v>
      </c>
      <c r="AE1" s="105" t="s">
        <v>7</v>
      </c>
      <c r="AF1" s="106" t="s">
        <v>8</v>
      </c>
    </row>
    <row r="2" spans="1:37" s="70" customFormat="1" ht="12.75">
      <c r="A2" s="74" t="s">
        <v>111</v>
      </c>
      <c r="G2" s="71"/>
      <c r="H2" s="90"/>
      <c r="I2" s="74" t="s">
        <v>112</v>
      </c>
      <c r="J2" s="71"/>
      <c r="K2" s="72"/>
      <c r="Q2" s="73"/>
      <c r="R2" s="73"/>
      <c r="S2" s="73"/>
      <c r="X2" s="88"/>
      <c r="Y2" s="88"/>
      <c r="Z2" s="104" t="s">
        <v>9</v>
      </c>
      <c r="AA2" s="69" t="s">
        <v>10</v>
      </c>
      <c r="AB2" s="68" t="s">
        <v>11</v>
      </c>
      <c r="AC2" s="68"/>
      <c r="AD2" s="69"/>
      <c r="AE2" s="105">
        <v>1</v>
      </c>
      <c r="AF2" s="107">
        <v>123.5</v>
      </c>
    </row>
    <row r="3" spans="1:37" s="70" customFormat="1" ht="12.75">
      <c r="A3" s="74" t="s">
        <v>12</v>
      </c>
      <c r="G3" s="71"/>
      <c r="I3" s="74" t="s">
        <v>113</v>
      </c>
      <c r="J3" s="71"/>
      <c r="K3" s="72"/>
      <c r="Q3" s="73"/>
      <c r="R3" s="73"/>
      <c r="S3" s="73"/>
      <c r="X3" s="88"/>
      <c r="Y3" s="88"/>
      <c r="Z3" s="104" t="s">
        <v>13</v>
      </c>
      <c r="AA3" s="69" t="s">
        <v>14</v>
      </c>
      <c r="AB3" s="68" t="s">
        <v>11</v>
      </c>
      <c r="AC3" s="68" t="s">
        <v>15</v>
      </c>
      <c r="AD3" s="69" t="s">
        <v>16</v>
      </c>
      <c r="AE3" s="105">
        <v>2</v>
      </c>
      <c r="AF3" s="108">
        <v>123.46</v>
      </c>
    </row>
    <row r="4" spans="1:37" s="70" customFormat="1" ht="12.75">
      <c r="Q4" s="73"/>
      <c r="R4" s="73"/>
      <c r="S4" s="73"/>
      <c r="X4" s="88"/>
      <c r="Y4" s="88"/>
      <c r="Z4" s="104" t="s">
        <v>17</v>
      </c>
      <c r="AA4" s="69" t="s">
        <v>18</v>
      </c>
      <c r="AB4" s="68" t="s">
        <v>11</v>
      </c>
      <c r="AC4" s="68"/>
      <c r="AD4" s="69"/>
      <c r="AE4" s="105">
        <v>3</v>
      </c>
      <c r="AF4" s="109">
        <v>123.45699999999999</v>
      </c>
    </row>
    <row r="5" spans="1:37" s="70" customFormat="1" ht="12.75">
      <c r="A5" s="74" t="s">
        <v>396</v>
      </c>
      <c r="Q5" s="73"/>
      <c r="R5" s="73"/>
      <c r="S5" s="73"/>
      <c r="X5" s="88"/>
      <c r="Y5" s="88"/>
      <c r="Z5" s="104" t="s">
        <v>19</v>
      </c>
      <c r="AA5" s="69" t="s">
        <v>14</v>
      </c>
      <c r="AB5" s="68" t="s">
        <v>11</v>
      </c>
      <c r="AC5" s="68" t="s">
        <v>15</v>
      </c>
      <c r="AD5" s="69" t="s">
        <v>16</v>
      </c>
      <c r="AE5" s="105">
        <v>4</v>
      </c>
      <c r="AF5" s="110">
        <v>123.4567</v>
      </c>
    </row>
    <row r="6" spans="1:37" s="70" customFormat="1" ht="12.75">
      <c r="A6" s="74" t="s">
        <v>114</v>
      </c>
      <c r="Q6" s="73"/>
      <c r="R6" s="73"/>
      <c r="S6" s="73"/>
      <c r="X6" s="88"/>
      <c r="Y6" s="88"/>
      <c r="Z6" s="90"/>
      <c r="AA6" s="90"/>
      <c r="AE6" s="105" t="s">
        <v>20</v>
      </c>
      <c r="AF6" s="108">
        <v>123.46</v>
      </c>
    </row>
    <row r="7" spans="1:37" s="70" customFormat="1" ht="12.75">
      <c r="A7" s="74"/>
      <c r="Q7" s="73"/>
      <c r="R7" s="73"/>
      <c r="S7" s="73"/>
      <c r="X7" s="88"/>
      <c r="Y7" s="88"/>
      <c r="Z7" s="90"/>
      <c r="AA7" s="90"/>
    </row>
    <row r="8" spans="1:37" s="70" customFormat="1">
      <c r="A8" s="70" t="s">
        <v>115</v>
      </c>
      <c r="B8" s="91"/>
      <c r="C8" s="90"/>
      <c r="D8" s="75" t="str">
        <f>CONCATENATE(AA2," ",AB2," ",AC2," ",AD2)</f>
        <v xml:space="preserve">Prehľad rozpočtových nákladov v EUR  </v>
      </c>
      <c r="E8" s="73"/>
      <c r="G8" s="71"/>
      <c r="H8" s="71"/>
      <c r="I8" s="71"/>
      <c r="J8" s="71"/>
      <c r="K8" s="72"/>
      <c r="L8" s="72"/>
      <c r="M8" s="73"/>
      <c r="N8" s="73"/>
      <c r="Q8" s="73"/>
      <c r="R8" s="73"/>
      <c r="S8" s="73"/>
      <c r="X8" s="88"/>
      <c r="Y8" s="88"/>
      <c r="Z8" s="90"/>
      <c r="AA8" s="90"/>
      <c r="AE8" s="84"/>
      <c r="AF8" s="84"/>
      <c r="AG8" s="84"/>
      <c r="AH8" s="84"/>
    </row>
    <row r="9" spans="1:37">
      <c r="A9" s="76" t="s">
        <v>21</v>
      </c>
      <c r="B9" s="76" t="s">
        <v>22</v>
      </c>
      <c r="C9" s="76" t="s">
        <v>23</v>
      </c>
      <c r="D9" s="76" t="s">
        <v>24</v>
      </c>
      <c r="E9" s="76" t="s">
        <v>25</v>
      </c>
      <c r="F9" s="76" t="s">
        <v>26</v>
      </c>
      <c r="G9" s="76" t="s">
        <v>27</v>
      </c>
      <c r="H9" s="76" t="s">
        <v>28</v>
      </c>
      <c r="I9" s="76" t="s">
        <v>29</v>
      </c>
      <c r="J9" s="76" t="s">
        <v>30</v>
      </c>
      <c r="K9" s="132" t="s">
        <v>31</v>
      </c>
      <c r="L9" s="132"/>
      <c r="M9" s="133" t="s">
        <v>32</v>
      </c>
      <c r="N9" s="133"/>
      <c r="O9" s="76" t="s">
        <v>1</v>
      </c>
      <c r="P9" s="93" t="s">
        <v>33</v>
      </c>
      <c r="Q9" s="76" t="s">
        <v>25</v>
      </c>
      <c r="R9" s="76" t="s">
        <v>25</v>
      </c>
      <c r="S9" s="93" t="s">
        <v>25</v>
      </c>
      <c r="T9" s="95" t="s">
        <v>34</v>
      </c>
      <c r="U9" s="96" t="s">
        <v>35</v>
      </c>
      <c r="V9" s="97" t="s">
        <v>36</v>
      </c>
      <c r="W9" s="76" t="s">
        <v>37</v>
      </c>
      <c r="X9" s="98" t="s">
        <v>23</v>
      </c>
      <c r="Y9" s="98" t="s">
        <v>23</v>
      </c>
      <c r="Z9" s="111" t="s">
        <v>38</v>
      </c>
      <c r="AA9" s="111" t="s">
        <v>39</v>
      </c>
      <c r="AB9" s="76" t="s">
        <v>36</v>
      </c>
      <c r="AC9" s="76" t="s">
        <v>40</v>
      </c>
      <c r="AD9" s="76" t="s">
        <v>41</v>
      </c>
      <c r="AE9" s="112" t="s">
        <v>42</v>
      </c>
      <c r="AF9" s="112" t="s">
        <v>43</v>
      </c>
      <c r="AG9" s="112" t="s">
        <v>25</v>
      </c>
      <c r="AH9" s="112" t="s">
        <v>44</v>
      </c>
      <c r="AJ9" s="70" t="s">
        <v>139</v>
      </c>
      <c r="AK9" s="70" t="s">
        <v>141</v>
      </c>
    </row>
    <row r="10" spans="1:37">
      <c r="A10" s="78" t="s">
        <v>45</v>
      </c>
      <c r="B10" s="78" t="s">
        <v>46</v>
      </c>
      <c r="C10" s="92"/>
      <c r="D10" s="78" t="s">
        <v>47</v>
      </c>
      <c r="E10" s="78" t="s">
        <v>48</v>
      </c>
      <c r="F10" s="78" t="s">
        <v>49</v>
      </c>
      <c r="G10" s="78" t="s">
        <v>50</v>
      </c>
      <c r="H10" s="78"/>
      <c r="I10" s="78" t="s">
        <v>51</v>
      </c>
      <c r="J10" s="78"/>
      <c r="K10" s="78" t="s">
        <v>27</v>
      </c>
      <c r="L10" s="78" t="s">
        <v>30</v>
      </c>
      <c r="M10" s="94" t="s">
        <v>27</v>
      </c>
      <c r="N10" s="78" t="s">
        <v>30</v>
      </c>
      <c r="O10" s="78" t="s">
        <v>52</v>
      </c>
      <c r="P10" s="94"/>
      <c r="Q10" s="78" t="s">
        <v>53</v>
      </c>
      <c r="R10" s="78" t="s">
        <v>54</v>
      </c>
      <c r="S10" s="94" t="s">
        <v>55</v>
      </c>
      <c r="T10" s="99" t="s">
        <v>56</v>
      </c>
      <c r="U10" s="100" t="s">
        <v>57</v>
      </c>
      <c r="V10" s="101" t="s">
        <v>58</v>
      </c>
      <c r="W10" s="102"/>
      <c r="X10" s="103" t="s">
        <v>59</v>
      </c>
      <c r="Y10" s="103"/>
      <c r="Z10" s="113" t="s">
        <v>60</v>
      </c>
      <c r="AA10" s="113" t="s">
        <v>45</v>
      </c>
      <c r="AB10" s="78" t="s">
        <v>61</v>
      </c>
      <c r="AC10" s="114"/>
      <c r="AD10" s="114"/>
      <c r="AE10" s="115"/>
      <c r="AF10" s="115"/>
      <c r="AG10" s="115"/>
      <c r="AH10" s="115"/>
      <c r="AJ10" s="70" t="s">
        <v>140</v>
      </c>
      <c r="AK10" s="70" t="s">
        <v>142</v>
      </c>
    </row>
    <row r="12" spans="1:37">
      <c r="B12" s="125" t="s">
        <v>143</v>
      </c>
    </row>
    <row r="13" spans="1:37">
      <c r="B13" s="81" t="s">
        <v>144</v>
      </c>
    </row>
    <row r="14" spans="1:37">
      <c r="A14" s="79">
        <v>1</v>
      </c>
      <c r="B14" s="80" t="s">
        <v>145</v>
      </c>
      <c r="C14" s="81" t="s">
        <v>146</v>
      </c>
      <c r="D14" s="82" t="s">
        <v>147</v>
      </c>
      <c r="E14" s="83">
        <v>15.51</v>
      </c>
      <c r="F14" s="84" t="s">
        <v>148</v>
      </c>
      <c r="G14" s="85">
        <v>0</v>
      </c>
      <c r="H14" s="85">
        <f t="shared" ref="H14:H30" si="0">ROUND(E14*G14,2)</f>
        <v>0</v>
      </c>
      <c r="J14" s="85">
        <f t="shared" ref="J14:J30" si="1">ROUND(E14*G14,2)</f>
        <v>0</v>
      </c>
      <c r="L14" s="86">
        <f t="shared" ref="L14:L30" si="2">E14*K14</f>
        <v>0</v>
      </c>
      <c r="M14" s="83">
        <v>0.22500000000000001</v>
      </c>
      <c r="N14" s="83">
        <f t="shared" ref="N14:N30" si="3">E14*M14</f>
        <v>3.4897499999999999</v>
      </c>
      <c r="O14" s="84">
        <v>23</v>
      </c>
      <c r="P14" s="84" t="s">
        <v>149</v>
      </c>
      <c r="V14" s="87" t="s">
        <v>104</v>
      </c>
      <c r="W14" s="83">
        <v>9.1509999999999998</v>
      </c>
      <c r="X14" s="126" t="s">
        <v>150</v>
      </c>
      <c r="Y14" s="126" t="s">
        <v>146</v>
      </c>
      <c r="Z14" s="81" t="s">
        <v>151</v>
      </c>
      <c r="AB14" s="84">
        <v>1</v>
      </c>
      <c r="AJ14" s="70" t="s">
        <v>152</v>
      </c>
      <c r="AK14" s="70" t="s">
        <v>153</v>
      </c>
    </row>
    <row r="15" spans="1:37">
      <c r="A15" s="79">
        <v>2</v>
      </c>
      <c r="B15" s="80" t="s">
        <v>145</v>
      </c>
      <c r="C15" s="81" t="s">
        <v>154</v>
      </c>
      <c r="D15" s="82" t="s">
        <v>155</v>
      </c>
      <c r="E15" s="83">
        <v>15.51</v>
      </c>
      <c r="F15" s="84" t="s">
        <v>148</v>
      </c>
      <c r="G15" s="85">
        <v>0</v>
      </c>
      <c r="H15" s="85">
        <f t="shared" si="0"/>
        <v>0</v>
      </c>
      <c r="J15" s="85">
        <f t="shared" si="1"/>
        <v>0</v>
      </c>
      <c r="L15" s="86">
        <f t="shared" si="2"/>
        <v>0</v>
      </c>
      <c r="M15" s="83">
        <v>0.18099999999999999</v>
      </c>
      <c r="N15" s="83">
        <f t="shared" si="3"/>
        <v>2.8073099999999998</v>
      </c>
      <c r="O15" s="84">
        <v>23</v>
      </c>
      <c r="P15" s="84" t="s">
        <v>149</v>
      </c>
      <c r="V15" s="87" t="s">
        <v>104</v>
      </c>
      <c r="W15" s="83">
        <v>2.8690000000000002</v>
      </c>
      <c r="X15" s="126" t="s">
        <v>156</v>
      </c>
      <c r="Y15" s="126" t="s">
        <v>154</v>
      </c>
      <c r="Z15" s="81" t="s">
        <v>151</v>
      </c>
      <c r="AB15" s="84">
        <v>1</v>
      </c>
      <c r="AJ15" s="70" t="s">
        <v>152</v>
      </c>
      <c r="AK15" s="70" t="s">
        <v>153</v>
      </c>
    </row>
    <row r="16" spans="1:37">
      <c r="A16" s="79">
        <v>3</v>
      </c>
      <c r="B16" s="80" t="s">
        <v>157</v>
      </c>
      <c r="C16" s="81" t="s">
        <v>158</v>
      </c>
      <c r="D16" s="82" t="s">
        <v>159</v>
      </c>
      <c r="E16" s="83">
        <v>14.5</v>
      </c>
      <c r="F16" s="84" t="s">
        <v>160</v>
      </c>
      <c r="G16" s="85">
        <v>0</v>
      </c>
      <c r="H16" s="85">
        <f t="shared" si="0"/>
        <v>0</v>
      </c>
      <c r="J16" s="85">
        <f t="shared" si="1"/>
        <v>0</v>
      </c>
      <c r="L16" s="86">
        <f t="shared" si="2"/>
        <v>0</v>
      </c>
      <c r="N16" s="83">
        <f t="shared" si="3"/>
        <v>0</v>
      </c>
      <c r="O16" s="84">
        <v>23</v>
      </c>
      <c r="P16" s="84" t="s">
        <v>149</v>
      </c>
      <c r="V16" s="87" t="s">
        <v>104</v>
      </c>
      <c r="W16" s="83">
        <v>2.7410000000000001</v>
      </c>
      <c r="X16" s="126" t="s">
        <v>161</v>
      </c>
      <c r="Y16" s="126" t="s">
        <v>158</v>
      </c>
      <c r="Z16" s="81" t="s">
        <v>162</v>
      </c>
      <c r="AB16" s="84">
        <v>1</v>
      </c>
      <c r="AJ16" s="70" t="s">
        <v>152</v>
      </c>
      <c r="AK16" s="70" t="s">
        <v>153</v>
      </c>
    </row>
    <row r="17" spans="1:37">
      <c r="A17" s="79">
        <v>4</v>
      </c>
      <c r="B17" s="80" t="s">
        <v>157</v>
      </c>
      <c r="C17" s="81" t="s">
        <v>163</v>
      </c>
      <c r="D17" s="82" t="s">
        <v>164</v>
      </c>
      <c r="E17" s="83">
        <v>14.5</v>
      </c>
      <c r="F17" s="84" t="s">
        <v>160</v>
      </c>
      <c r="G17" s="85">
        <v>0</v>
      </c>
      <c r="H17" s="85">
        <f t="shared" si="0"/>
        <v>0</v>
      </c>
      <c r="J17" s="85">
        <f t="shared" si="1"/>
        <v>0</v>
      </c>
      <c r="L17" s="86">
        <f t="shared" si="2"/>
        <v>0</v>
      </c>
      <c r="N17" s="83">
        <f t="shared" si="3"/>
        <v>0</v>
      </c>
      <c r="O17" s="84">
        <v>23</v>
      </c>
      <c r="P17" s="84" t="s">
        <v>149</v>
      </c>
      <c r="V17" s="87" t="s">
        <v>104</v>
      </c>
      <c r="W17" s="83">
        <v>0.624</v>
      </c>
      <c r="X17" s="126" t="s">
        <v>165</v>
      </c>
      <c r="Y17" s="126" t="s">
        <v>163</v>
      </c>
      <c r="Z17" s="81" t="s">
        <v>162</v>
      </c>
      <c r="AB17" s="84">
        <v>1</v>
      </c>
      <c r="AJ17" s="70" t="s">
        <v>152</v>
      </c>
      <c r="AK17" s="70" t="s">
        <v>153</v>
      </c>
    </row>
    <row r="18" spans="1:37">
      <c r="A18" s="79">
        <v>5</v>
      </c>
      <c r="B18" s="80" t="s">
        <v>145</v>
      </c>
      <c r="C18" s="81" t="s">
        <v>166</v>
      </c>
      <c r="D18" s="82" t="s">
        <v>167</v>
      </c>
      <c r="E18" s="83">
        <v>3.125</v>
      </c>
      <c r="F18" s="84" t="s">
        <v>160</v>
      </c>
      <c r="G18" s="85">
        <v>0</v>
      </c>
      <c r="H18" s="85">
        <f t="shared" si="0"/>
        <v>0</v>
      </c>
      <c r="J18" s="85">
        <f t="shared" si="1"/>
        <v>0</v>
      </c>
      <c r="L18" s="86">
        <f t="shared" si="2"/>
        <v>0</v>
      </c>
      <c r="N18" s="83">
        <f t="shared" si="3"/>
        <v>0</v>
      </c>
      <c r="O18" s="84">
        <v>23</v>
      </c>
      <c r="P18" s="84" t="s">
        <v>149</v>
      </c>
      <c r="V18" s="87" t="s">
        <v>104</v>
      </c>
      <c r="W18" s="83">
        <v>6.9779999999999998</v>
      </c>
      <c r="X18" s="126" t="s">
        <v>168</v>
      </c>
      <c r="Y18" s="126" t="s">
        <v>166</v>
      </c>
      <c r="Z18" s="81" t="s">
        <v>169</v>
      </c>
      <c r="AB18" s="84">
        <v>1</v>
      </c>
      <c r="AJ18" s="70" t="s">
        <v>152</v>
      </c>
      <c r="AK18" s="70" t="s">
        <v>153</v>
      </c>
    </row>
    <row r="19" spans="1:37">
      <c r="A19" s="79">
        <v>6</v>
      </c>
      <c r="B19" s="80" t="s">
        <v>145</v>
      </c>
      <c r="C19" s="81" t="s">
        <v>170</v>
      </c>
      <c r="D19" s="82" t="s">
        <v>171</v>
      </c>
      <c r="E19" s="83">
        <v>3.125</v>
      </c>
      <c r="F19" s="84" t="s">
        <v>160</v>
      </c>
      <c r="G19" s="85">
        <v>0</v>
      </c>
      <c r="H19" s="85">
        <f t="shared" si="0"/>
        <v>0</v>
      </c>
      <c r="J19" s="85">
        <f t="shared" si="1"/>
        <v>0</v>
      </c>
      <c r="L19" s="86">
        <f t="shared" si="2"/>
        <v>0</v>
      </c>
      <c r="N19" s="83">
        <f t="shared" si="3"/>
        <v>0</v>
      </c>
      <c r="O19" s="84">
        <v>23</v>
      </c>
      <c r="P19" s="84" t="s">
        <v>149</v>
      </c>
      <c r="V19" s="87" t="s">
        <v>104</v>
      </c>
      <c r="W19" s="83">
        <v>0.30299999999999999</v>
      </c>
      <c r="X19" s="126" t="s">
        <v>172</v>
      </c>
      <c r="Y19" s="126" t="s">
        <v>170</v>
      </c>
      <c r="Z19" s="81" t="s">
        <v>169</v>
      </c>
      <c r="AB19" s="84">
        <v>1</v>
      </c>
      <c r="AJ19" s="70" t="s">
        <v>152</v>
      </c>
      <c r="AK19" s="70" t="s">
        <v>153</v>
      </c>
    </row>
    <row r="20" spans="1:37">
      <c r="A20" s="79">
        <v>7</v>
      </c>
      <c r="B20" s="80" t="s">
        <v>145</v>
      </c>
      <c r="C20" s="81" t="s">
        <v>173</v>
      </c>
      <c r="D20" s="82" t="s">
        <v>174</v>
      </c>
      <c r="E20" s="83">
        <v>1.71</v>
      </c>
      <c r="F20" s="84" t="s">
        <v>160</v>
      </c>
      <c r="G20" s="85">
        <v>0</v>
      </c>
      <c r="H20" s="85">
        <f t="shared" si="0"/>
        <v>0</v>
      </c>
      <c r="J20" s="85">
        <f t="shared" si="1"/>
        <v>0</v>
      </c>
      <c r="L20" s="86">
        <f t="shared" si="2"/>
        <v>0</v>
      </c>
      <c r="N20" s="83">
        <f t="shared" si="3"/>
        <v>0</v>
      </c>
      <c r="O20" s="84">
        <v>23</v>
      </c>
      <c r="P20" s="84" t="s">
        <v>149</v>
      </c>
      <c r="V20" s="87" t="s">
        <v>104</v>
      </c>
      <c r="W20" s="83">
        <v>3.3580000000000001</v>
      </c>
      <c r="X20" s="126" t="s">
        <v>175</v>
      </c>
      <c r="Y20" s="126" t="s">
        <v>173</v>
      </c>
      <c r="Z20" s="81" t="s">
        <v>169</v>
      </c>
      <c r="AB20" s="84">
        <v>1</v>
      </c>
      <c r="AJ20" s="70" t="s">
        <v>152</v>
      </c>
      <c r="AK20" s="70" t="s">
        <v>153</v>
      </c>
    </row>
    <row r="21" spans="1:37">
      <c r="A21" s="79">
        <v>8</v>
      </c>
      <c r="B21" s="80" t="s">
        <v>145</v>
      </c>
      <c r="C21" s="81" t="s">
        <v>176</v>
      </c>
      <c r="D21" s="82" t="s">
        <v>177</v>
      </c>
      <c r="E21" s="83">
        <v>1.71</v>
      </c>
      <c r="F21" s="84" t="s">
        <v>160</v>
      </c>
      <c r="G21" s="85">
        <v>0</v>
      </c>
      <c r="H21" s="85">
        <f t="shared" si="0"/>
        <v>0</v>
      </c>
      <c r="J21" s="85">
        <f t="shared" si="1"/>
        <v>0</v>
      </c>
      <c r="L21" s="86">
        <f t="shared" si="2"/>
        <v>0</v>
      </c>
      <c r="N21" s="83">
        <f t="shared" si="3"/>
        <v>0</v>
      </c>
      <c r="O21" s="84">
        <v>23</v>
      </c>
      <c r="P21" s="84" t="s">
        <v>149</v>
      </c>
      <c r="V21" s="87" t="s">
        <v>104</v>
      </c>
      <c r="W21" s="83">
        <v>0.47</v>
      </c>
      <c r="X21" s="126" t="s">
        <v>178</v>
      </c>
      <c r="Y21" s="126" t="s">
        <v>176</v>
      </c>
      <c r="Z21" s="81" t="s">
        <v>169</v>
      </c>
      <c r="AB21" s="84">
        <v>1</v>
      </c>
      <c r="AJ21" s="70" t="s">
        <v>152</v>
      </c>
      <c r="AK21" s="70" t="s">
        <v>153</v>
      </c>
    </row>
    <row r="22" spans="1:37">
      <c r="A22" s="79">
        <v>9</v>
      </c>
      <c r="B22" s="80" t="s">
        <v>145</v>
      </c>
      <c r="C22" s="81" t="s">
        <v>179</v>
      </c>
      <c r="D22" s="82" t="s">
        <v>180</v>
      </c>
      <c r="E22" s="83">
        <v>4.835</v>
      </c>
      <c r="F22" s="84" t="s">
        <v>160</v>
      </c>
      <c r="G22" s="85">
        <v>0</v>
      </c>
      <c r="H22" s="85">
        <f t="shared" si="0"/>
        <v>0</v>
      </c>
      <c r="J22" s="85">
        <f t="shared" si="1"/>
        <v>0</v>
      </c>
      <c r="L22" s="86">
        <f t="shared" si="2"/>
        <v>0</v>
      </c>
      <c r="N22" s="83">
        <f t="shared" si="3"/>
        <v>0</v>
      </c>
      <c r="O22" s="84">
        <v>23</v>
      </c>
      <c r="P22" s="84" t="s">
        <v>149</v>
      </c>
      <c r="V22" s="87" t="s">
        <v>104</v>
      </c>
      <c r="W22" s="83">
        <v>1.5329999999999999</v>
      </c>
      <c r="X22" s="126" t="s">
        <v>181</v>
      </c>
      <c r="Y22" s="126" t="s">
        <v>179</v>
      </c>
      <c r="Z22" s="81" t="s">
        <v>162</v>
      </c>
      <c r="AB22" s="84">
        <v>1</v>
      </c>
      <c r="AJ22" s="70" t="s">
        <v>152</v>
      </c>
      <c r="AK22" s="70" t="s">
        <v>153</v>
      </c>
    </row>
    <row r="23" spans="1:37">
      <c r="A23" s="79">
        <v>10</v>
      </c>
      <c r="B23" s="80" t="s">
        <v>145</v>
      </c>
      <c r="C23" s="81" t="s">
        <v>182</v>
      </c>
      <c r="D23" s="82" t="s">
        <v>183</v>
      </c>
      <c r="E23" s="83">
        <v>19.335000000000001</v>
      </c>
      <c r="F23" s="84" t="s">
        <v>160</v>
      </c>
      <c r="G23" s="85">
        <v>0</v>
      </c>
      <c r="H23" s="85">
        <f t="shared" si="0"/>
        <v>0</v>
      </c>
      <c r="J23" s="85">
        <f t="shared" si="1"/>
        <v>0</v>
      </c>
      <c r="L23" s="86">
        <f t="shared" si="2"/>
        <v>0</v>
      </c>
      <c r="N23" s="83">
        <f t="shared" si="3"/>
        <v>0</v>
      </c>
      <c r="O23" s="84">
        <v>23</v>
      </c>
      <c r="P23" s="84" t="s">
        <v>149</v>
      </c>
      <c r="V23" s="87" t="s">
        <v>104</v>
      </c>
      <c r="W23" s="83">
        <v>0.21299999999999999</v>
      </c>
      <c r="X23" s="126" t="s">
        <v>184</v>
      </c>
      <c r="Y23" s="126" t="s">
        <v>182</v>
      </c>
      <c r="Z23" s="81" t="s">
        <v>162</v>
      </c>
      <c r="AB23" s="84">
        <v>7</v>
      </c>
      <c r="AJ23" s="70" t="s">
        <v>152</v>
      </c>
      <c r="AK23" s="70" t="s">
        <v>153</v>
      </c>
    </row>
    <row r="24" spans="1:37">
      <c r="A24" s="79">
        <v>11</v>
      </c>
      <c r="B24" s="80" t="s">
        <v>145</v>
      </c>
      <c r="C24" s="81" t="s">
        <v>185</v>
      </c>
      <c r="D24" s="82" t="s">
        <v>186</v>
      </c>
      <c r="E24" s="83">
        <v>12</v>
      </c>
      <c r="F24" s="84" t="s">
        <v>160</v>
      </c>
      <c r="G24" s="85">
        <v>0</v>
      </c>
      <c r="H24" s="85">
        <f t="shared" si="0"/>
        <v>0</v>
      </c>
      <c r="J24" s="85">
        <f t="shared" si="1"/>
        <v>0</v>
      </c>
      <c r="L24" s="86">
        <f t="shared" si="2"/>
        <v>0</v>
      </c>
      <c r="N24" s="83">
        <f t="shared" si="3"/>
        <v>0</v>
      </c>
      <c r="O24" s="84">
        <v>23</v>
      </c>
      <c r="P24" s="84" t="s">
        <v>149</v>
      </c>
      <c r="V24" s="87" t="s">
        <v>104</v>
      </c>
      <c r="W24" s="83">
        <v>0.13200000000000001</v>
      </c>
      <c r="X24" s="126" t="s">
        <v>187</v>
      </c>
      <c r="Y24" s="126" t="s">
        <v>185</v>
      </c>
      <c r="Z24" s="81" t="s">
        <v>162</v>
      </c>
      <c r="AB24" s="84">
        <v>7</v>
      </c>
      <c r="AJ24" s="70" t="s">
        <v>152</v>
      </c>
      <c r="AK24" s="70" t="s">
        <v>153</v>
      </c>
    </row>
    <row r="25" spans="1:37">
      <c r="A25" s="79">
        <v>12</v>
      </c>
      <c r="B25" s="80" t="s">
        <v>145</v>
      </c>
      <c r="C25" s="81" t="s">
        <v>188</v>
      </c>
      <c r="D25" s="82" t="s">
        <v>189</v>
      </c>
      <c r="E25" s="83">
        <v>300</v>
      </c>
      <c r="F25" s="84" t="s">
        <v>160</v>
      </c>
      <c r="G25" s="85">
        <v>0</v>
      </c>
      <c r="H25" s="85">
        <f t="shared" si="0"/>
        <v>0</v>
      </c>
      <c r="J25" s="85">
        <f t="shared" si="1"/>
        <v>0</v>
      </c>
      <c r="L25" s="86">
        <f t="shared" si="2"/>
        <v>0</v>
      </c>
      <c r="N25" s="83">
        <f t="shared" si="3"/>
        <v>0</v>
      </c>
      <c r="O25" s="84">
        <v>23</v>
      </c>
      <c r="P25" s="84" t="s">
        <v>149</v>
      </c>
      <c r="V25" s="87" t="s">
        <v>104</v>
      </c>
      <c r="X25" s="126" t="s">
        <v>190</v>
      </c>
      <c r="Y25" s="126" t="s">
        <v>188</v>
      </c>
      <c r="Z25" s="81" t="s">
        <v>162</v>
      </c>
      <c r="AB25" s="84">
        <v>7</v>
      </c>
      <c r="AJ25" s="70" t="s">
        <v>152</v>
      </c>
      <c r="AK25" s="70" t="s">
        <v>153</v>
      </c>
    </row>
    <row r="26" spans="1:37">
      <c r="A26" s="79">
        <v>13</v>
      </c>
      <c r="B26" s="80" t="s">
        <v>157</v>
      </c>
      <c r="C26" s="81" t="s">
        <v>191</v>
      </c>
      <c r="D26" s="82" t="s">
        <v>192</v>
      </c>
      <c r="E26" s="83">
        <v>19.335000000000001</v>
      </c>
      <c r="F26" s="84" t="s">
        <v>160</v>
      </c>
      <c r="G26" s="85">
        <v>0</v>
      </c>
      <c r="H26" s="85">
        <f t="shared" si="0"/>
        <v>0</v>
      </c>
      <c r="J26" s="85">
        <f t="shared" si="1"/>
        <v>0</v>
      </c>
      <c r="L26" s="86">
        <f t="shared" si="2"/>
        <v>0</v>
      </c>
      <c r="N26" s="83">
        <f t="shared" si="3"/>
        <v>0</v>
      </c>
      <c r="O26" s="84">
        <v>23</v>
      </c>
      <c r="P26" s="84" t="s">
        <v>149</v>
      </c>
      <c r="V26" s="87" t="s">
        <v>104</v>
      </c>
      <c r="W26" s="83">
        <v>8.6039999999999992</v>
      </c>
      <c r="X26" s="126" t="s">
        <v>193</v>
      </c>
      <c r="Y26" s="126" t="s">
        <v>191</v>
      </c>
      <c r="Z26" s="81" t="s">
        <v>169</v>
      </c>
      <c r="AB26" s="84">
        <v>7</v>
      </c>
      <c r="AJ26" s="70" t="s">
        <v>152</v>
      </c>
      <c r="AK26" s="70" t="s">
        <v>153</v>
      </c>
    </row>
    <row r="27" spans="1:37">
      <c r="A27" s="79">
        <v>14</v>
      </c>
      <c r="B27" s="80" t="s">
        <v>145</v>
      </c>
      <c r="C27" s="81" t="s">
        <v>194</v>
      </c>
      <c r="D27" s="82" t="s">
        <v>195</v>
      </c>
      <c r="E27" s="83">
        <v>12</v>
      </c>
      <c r="F27" s="84" t="s">
        <v>160</v>
      </c>
      <c r="G27" s="85">
        <v>0</v>
      </c>
      <c r="H27" s="85">
        <f t="shared" si="0"/>
        <v>0</v>
      </c>
      <c r="J27" s="85">
        <f t="shared" si="1"/>
        <v>0</v>
      </c>
      <c r="L27" s="86">
        <f t="shared" si="2"/>
        <v>0</v>
      </c>
      <c r="N27" s="83">
        <f t="shared" si="3"/>
        <v>0</v>
      </c>
      <c r="O27" s="84">
        <v>23</v>
      </c>
      <c r="P27" s="84" t="s">
        <v>149</v>
      </c>
      <c r="V27" s="87" t="s">
        <v>104</v>
      </c>
      <c r="W27" s="83">
        <v>0.108</v>
      </c>
      <c r="X27" s="126" t="s">
        <v>196</v>
      </c>
      <c r="Y27" s="126" t="s">
        <v>194</v>
      </c>
      <c r="Z27" s="81" t="s">
        <v>162</v>
      </c>
      <c r="AB27" s="84">
        <v>6</v>
      </c>
      <c r="AJ27" s="70" t="s">
        <v>152</v>
      </c>
      <c r="AK27" s="70" t="s">
        <v>153</v>
      </c>
    </row>
    <row r="28" spans="1:37" ht="25.5">
      <c r="A28" s="79">
        <v>15</v>
      </c>
      <c r="B28" s="80" t="s">
        <v>157</v>
      </c>
      <c r="C28" s="81" t="s">
        <v>197</v>
      </c>
      <c r="D28" s="82" t="s">
        <v>198</v>
      </c>
      <c r="E28" s="83">
        <v>7.335</v>
      </c>
      <c r="F28" s="84" t="s">
        <v>160</v>
      </c>
      <c r="G28" s="85">
        <v>0</v>
      </c>
      <c r="H28" s="85">
        <f t="shared" si="0"/>
        <v>0</v>
      </c>
      <c r="J28" s="85">
        <f t="shared" si="1"/>
        <v>0</v>
      </c>
      <c r="L28" s="86">
        <f t="shared" si="2"/>
        <v>0</v>
      </c>
      <c r="N28" s="83">
        <f t="shared" si="3"/>
        <v>0</v>
      </c>
      <c r="O28" s="84">
        <v>23</v>
      </c>
      <c r="P28" s="84" t="s">
        <v>149</v>
      </c>
      <c r="V28" s="87" t="s">
        <v>104</v>
      </c>
      <c r="W28" s="83">
        <v>2.024</v>
      </c>
      <c r="X28" s="126" t="s">
        <v>199</v>
      </c>
      <c r="Y28" s="126" t="s">
        <v>197</v>
      </c>
      <c r="Z28" s="81" t="s">
        <v>169</v>
      </c>
      <c r="AB28" s="84">
        <v>7</v>
      </c>
      <c r="AJ28" s="70" t="s">
        <v>152</v>
      </c>
      <c r="AK28" s="70" t="s">
        <v>153</v>
      </c>
    </row>
    <row r="29" spans="1:37" ht="25.5">
      <c r="A29" s="79">
        <v>16</v>
      </c>
      <c r="B29" s="80" t="s">
        <v>157</v>
      </c>
      <c r="C29" s="81" t="s">
        <v>200</v>
      </c>
      <c r="D29" s="82" t="s">
        <v>201</v>
      </c>
      <c r="E29" s="83">
        <v>41.42</v>
      </c>
      <c r="F29" s="84" t="s">
        <v>148</v>
      </c>
      <c r="G29" s="85">
        <v>0</v>
      </c>
      <c r="H29" s="85">
        <f t="shared" si="0"/>
        <v>0</v>
      </c>
      <c r="J29" s="85">
        <f t="shared" si="1"/>
        <v>0</v>
      </c>
      <c r="L29" s="86">
        <f t="shared" si="2"/>
        <v>0</v>
      </c>
      <c r="N29" s="83">
        <f t="shared" si="3"/>
        <v>0</v>
      </c>
      <c r="O29" s="84">
        <v>23</v>
      </c>
      <c r="P29" s="84" t="s">
        <v>149</v>
      </c>
      <c r="V29" s="87" t="s">
        <v>104</v>
      </c>
      <c r="W29" s="83">
        <v>0.70399999999999996</v>
      </c>
      <c r="X29" s="126" t="s">
        <v>202</v>
      </c>
      <c r="Y29" s="126" t="s">
        <v>200</v>
      </c>
      <c r="Z29" s="81" t="s">
        <v>169</v>
      </c>
      <c r="AB29" s="84">
        <v>7</v>
      </c>
      <c r="AJ29" s="70" t="s">
        <v>152</v>
      </c>
      <c r="AK29" s="70" t="s">
        <v>153</v>
      </c>
    </row>
    <row r="30" spans="1:37" ht="25.5">
      <c r="A30" s="79">
        <v>17</v>
      </c>
      <c r="B30" s="80" t="s">
        <v>157</v>
      </c>
      <c r="C30" s="81" t="s">
        <v>203</v>
      </c>
      <c r="D30" s="82" t="s">
        <v>204</v>
      </c>
      <c r="E30" s="83">
        <v>15.26</v>
      </c>
      <c r="F30" s="84" t="s">
        <v>148</v>
      </c>
      <c r="G30" s="85">
        <v>0</v>
      </c>
      <c r="H30" s="85">
        <f t="shared" si="0"/>
        <v>0</v>
      </c>
      <c r="J30" s="85">
        <f t="shared" si="1"/>
        <v>0</v>
      </c>
      <c r="L30" s="86">
        <f t="shared" si="2"/>
        <v>0</v>
      </c>
      <c r="N30" s="83">
        <f t="shared" si="3"/>
        <v>0</v>
      </c>
      <c r="O30" s="84">
        <v>23</v>
      </c>
      <c r="P30" s="84" t="s">
        <v>149</v>
      </c>
      <c r="V30" s="87" t="s">
        <v>104</v>
      </c>
      <c r="W30" s="83">
        <v>0.25900000000000001</v>
      </c>
      <c r="X30" s="126" t="s">
        <v>202</v>
      </c>
      <c r="Y30" s="126" t="s">
        <v>203</v>
      </c>
      <c r="Z30" s="81" t="s">
        <v>169</v>
      </c>
      <c r="AB30" s="84">
        <v>7</v>
      </c>
      <c r="AJ30" s="70" t="s">
        <v>152</v>
      </c>
      <c r="AK30" s="70" t="s">
        <v>153</v>
      </c>
    </row>
    <row r="31" spans="1:37">
      <c r="D31" s="127" t="s">
        <v>205</v>
      </c>
      <c r="E31" s="128">
        <f>J31</f>
        <v>0</v>
      </c>
      <c r="H31" s="128">
        <f>SUM(H12:H30)</f>
        <v>0</v>
      </c>
      <c r="I31" s="128">
        <f>SUM(I12:I30)</f>
        <v>0</v>
      </c>
      <c r="J31" s="128">
        <f>SUM(J12:J30)</f>
        <v>0</v>
      </c>
      <c r="L31" s="129">
        <f>SUM(L12:L30)</f>
        <v>0</v>
      </c>
      <c r="N31" s="130">
        <f>SUM(N12:N30)</f>
        <v>6.2970600000000001</v>
      </c>
      <c r="W31" s="83">
        <f>SUM(W12:W30)</f>
        <v>40.070999999999998</v>
      </c>
    </row>
    <row r="33" spans="1:37">
      <c r="B33" s="81" t="s">
        <v>206</v>
      </c>
    </row>
    <row r="34" spans="1:37">
      <c r="A34" s="79">
        <v>18</v>
      </c>
      <c r="B34" s="80" t="s">
        <v>207</v>
      </c>
      <c r="C34" s="81" t="s">
        <v>208</v>
      </c>
      <c r="D34" s="82" t="s">
        <v>209</v>
      </c>
      <c r="E34" s="83">
        <v>1.71</v>
      </c>
      <c r="F34" s="84" t="s">
        <v>160</v>
      </c>
      <c r="G34" s="85">
        <v>0</v>
      </c>
      <c r="H34" s="85">
        <f>ROUND(E34*G34,2)</f>
        <v>0</v>
      </c>
      <c r="J34" s="85">
        <f t="shared" ref="J34:J41" si="4">ROUND(E34*G34,2)</f>
        <v>0</v>
      </c>
      <c r="K34" s="86">
        <v>1.63</v>
      </c>
      <c r="L34" s="86">
        <f t="shared" ref="L34:L41" si="5">E34*K34</f>
        <v>2.7872999999999997</v>
      </c>
      <c r="N34" s="83">
        <f t="shared" ref="N34:N41" si="6">E34*M34</f>
        <v>0</v>
      </c>
      <c r="O34" s="84">
        <v>23</v>
      </c>
      <c r="P34" s="84" t="s">
        <v>149</v>
      </c>
      <c r="V34" s="87" t="s">
        <v>104</v>
      </c>
      <c r="W34" s="83">
        <v>1.4470000000000001</v>
      </c>
      <c r="X34" s="126" t="s">
        <v>210</v>
      </c>
      <c r="Y34" s="126" t="s">
        <v>208</v>
      </c>
      <c r="Z34" s="81" t="s">
        <v>169</v>
      </c>
      <c r="AB34" s="84">
        <v>1</v>
      </c>
      <c r="AJ34" s="70" t="s">
        <v>152</v>
      </c>
      <c r="AK34" s="70" t="s">
        <v>153</v>
      </c>
    </row>
    <row r="35" spans="1:37">
      <c r="A35" s="79">
        <v>19</v>
      </c>
      <c r="B35" s="80" t="s">
        <v>207</v>
      </c>
      <c r="C35" s="81" t="s">
        <v>211</v>
      </c>
      <c r="D35" s="82" t="s">
        <v>212</v>
      </c>
      <c r="E35" s="83">
        <v>0.56999999999999995</v>
      </c>
      <c r="F35" s="84" t="s">
        <v>160</v>
      </c>
      <c r="G35" s="85">
        <v>0</v>
      </c>
      <c r="H35" s="85">
        <f>ROUND(E35*G35,2)</f>
        <v>0</v>
      </c>
      <c r="J35" s="85">
        <f t="shared" si="4"/>
        <v>0</v>
      </c>
      <c r="K35" s="86">
        <v>1.63</v>
      </c>
      <c r="L35" s="86">
        <f t="shared" si="5"/>
        <v>0.92909999999999981</v>
      </c>
      <c r="N35" s="83">
        <f t="shared" si="6"/>
        <v>0</v>
      </c>
      <c r="O35" s="84">
        <v>23</v>
      </c>
      <c r="P35" s="84" t="s">
        <v>149</v>
      </c>
      <c r="V35" s="87" t="s">
        <v>104</v>
      </c>
      <c r="W35" s="83">
        <v>0.83</v>
      </c>
      <c r="X35" s="126" t="s">
        <v>213</v>
      </c>
      <c r="Y35" s="126" t="s">
        <v>211</v>
      </c>
      <c r="Z35" s="81" t="s">
        <v>169</v>
      </c>
      <c r="AB35" s="84">
        <v>1</v>
      </c>
      <c r="AJ35" s="70" t="s">
        <v>152</v>
      </c>
      <c r="AK35" s="70" t="s">
        <v>153</v>
      </c>
    </row>
    <row r="36" spans="1:37" ht="25.5">
      <c r="A36" s="79">
        <v>20</v>
      </c>
      <c r="B36" s="80" t="s">
        <v>214</v>
      </c>
      <c r="C36" s="81" t="s">
        <v>215</v>
      </c>
      <c r="D36" s="82" t="s">
        <v>216</v>
      </c>
      <c r="E36" s="83">
        <v>19</v>
      </c>
      <c r="F36" s="84" t="s">
        <v>217</v>
      </c>
      <c r="G36" s="85">
        <v>0</v>
      </c>
      <c r="H36" s="85">
        <f>ROUND(E36*G36,2)</f>
        <v>0</v>
      </c>
      <c r="J36" s="85">
        <f t="shared" si="4"/>
        <v>0</v>
      </c>
      <c r="K36" s="86">
        <v>0.26769999999999999</v>
      </c>
      <c r="L36" s="86">
        <f t="shared" si="5"/>
        <v>5.0862999999999996</v>
      </c>
      <c r="N36" s="83">
        <f t="shared" si="6"/>
        <v>0</v>
      </c>
      <c r="O36" s="84">
        <v>23</v>
      </c>
      <c r="P36" s="84" t="s">
        <v>149</v>
      </c>
      <c r="V36" s="87" t="s">
        <v>104</v>
      </c>
      <c r="W36" s="83">
        <v>3.6859999999999999</v>
      </c>
      <c r="X36" s="126" t="s">
        <v>218</v>
      </c>
      <c r="Y36" s="126" t="s">
        <v>215</v>
      </c>
      <c r="Z36" s="81" t="s">
        <v>219</v>
      </c>
      <c r="AB36" s="84">
        <v>1</v>
      </c>
      <c r="AJ36" s="70" t="s">
        <v>152</v>
      </c>
      <c r="AK36" s="70" t="s">
        <v>153</v>
      </c>
    </row>
    <row r="37" spans="1:37">
      <c r="A37" s="79">
        <v>21</v>
      </c>
      <c r="B37" s="80" t="s">
        <v>207</v>
      </c>
      <c r="C37" s="81" t="s">
        <v>220</v>
      </c>
      <c r="D37" s="82" t="s">
        <v>221</v>
      </c>
      <c r="E37" s="83">
        <v>22.8</v>
      </c>
      <c r="F37" s="84" t="s">
        <v>148</v>
      </c>
      <c r="G37" s="85">
        <v>0</v>
      </c>
      <c r="H37" s="85">
        <f>ROUND(E37*G37,2)</f>
        <v>0</v>
      </c>
      <c r="J37" s="85">
        <f t="shared" si="4"/>
        <v>0</v>
      </c>
      <c r="K37" s="86">
        <v>1.3999999999999999E-4</v>
      </c>
      <c r="L37" s="86">
        <f t="shared" si="5"/>
        <v>3.192E-3</v>
      </c>
      <c r="N37" s="83">
        <f t="shared" si="6"/>
        <v>0</v>
      </c>
      <c r="O37" s="84">
        <v>23</v>
      </c>
      <c r="P37" s="84" t="s">
        <v>149</v>
      </c>
      <c r="V37" s="87" t="s">
        <v>104</v>
      </c>
      <c r="W37" s="83">
        <v>1.71</v>
      </c>
      <c r="X37" s="126" t="s">
        <v>222</v>
      </c>
      <c r="Y37" s="126" t="s">
        <v>220</v>
      </c>
      <c r="Z37" s="81" t="s">
        <v>169</v>
      </c>
      <c r="AB37" s="84">
        <v>1</v>
      </c>
      <c r="AJ37" s="70" t="s">
        <v>152</v>
      </c>
      <c r="AK37" s="70" t="s">
        <v>153</v>
      </c>
    </row>
    <row r="38" spans="1:37" ht="25.5">
      <c r="A38" s="79">
        <v>22</v>
      </c>
      <c r="B38" s="80" t="s">
        <v>223</v>
      </c>
      <c r="C38" s="81" t="s">
        <v>224</v>
      </c>
      <c r="D38" s="82" t="s">
        <v>225</v>
      </c>
      <c r="E38" s="83">
        <v>25.08</v>
      </c>
      <c r="F38" s="84" t="s">
        <v>148</v>
      </c>
      <c r="G38" s="85">
        <v>0</v>
      </c>
      <c r="I38" s="85">
        <f>ROUND(E38*G38,2)</f>
        <v>0</v>
      </c>
      <c r="J38" s="85">
        <f t="shared" si="4"/>
        <v>0</v>
      </c>
      <c r="L38" s="86">
        <f t="shared" si="5"/>
        <v>0</v>
      </c>
      <c r="N38" s="83">
        <f t="shared" si="6"/>
        <v>0</v>
      </c>
      <c r="O38" s="84">
        <v>23</v>
      </c>
      <c r="P38" s="84" t="s">
        <v>149</v>
      </c>
      <c r="V38" s="87" t="s">
        <v>96</v>
      </c>
      <c r="X38" s="126" t="s">
        <v>224</v>
      </c>
      <c r="Y38" s="126" t="s">
        <v>224</v>
      </c>
      <c r="Z38" s="81" t="s">
        <v>226</v>
      </c>
      <c r="AA38" s="81" t="s">
        <v>227</v>
      </c>
      <c r="AB38" s="84">
        <v>8</v>
      </c>
      <c r="AJ38" s="70" t="s">
        <v>228</v>
      </c>
      <c r="AK38" s="70" t="s">
        <v>153</v>
      </c>
    </row>
    <row r="39" spans="1:37">
      <c r="A39" s="79">
        <v>23</v>
      </c>
      <c r="B39" s="80" t="s">
        <v>229</v>
      </c>
      <c r="C39" s="81" t="s">
        <v>230</v>
      </c>
      <c r="D39" s="82" t="s">
        <v>231</v>
      </c>
      <c r="E39" s="83">
        <v>19</v>
      </c>
      <c r="F39" s="84" t="s">
        <v>217</v>
      </c>
      <c r="G39" s="85">
        <v>0</v>
      </c>
      <c r="H39" s="85">
        <f>ROUND(E39*G39,2)</f>
        <v>0</v>
      </c>
      <c r="J39" s="85">
        <f t="shared" si="4"/>
        <v>0</v>
      </c>
      <c r="K39" s="86">
        <v>1E-4</v>
      </c>
      <c r="L39" s="86">
        <f t="shared" si="5"/>
        <v>1.9E-3</v>
      </c>
      <c r="N39" s="83">
        <f t="shared" si="6"/>
        <v>0</v>
      </c>
      <c r="O39" s="84">
        <v>23</v>
      </c>
      <c r="P39" s="84" t="s">
        <v>149</v>
      </c>
      <c r="V39" s="87" t="s">
        <v>104</v>
      </c>
      <c r="W39" s="83">
        <v>0.95</v>
      </c>
      <c r="X39" s="126" t="s">
        <v>232</v>
      </c>
      <c r="Y39" s="126" t="s">
        <v>230</v>
      </c>
      <c r="Z39" s="81" t="s">
        <v>233</v>
      </c>
      <c r="AB39" s="84">
        <v>1</v>
      </c>
      <c r="AJ39" s="70" t="s">
        <v>152</v>
      </c>
      <c r="AK39" s="70" t="s">
        <v>153</v>
      </c>
    </row>
    <row r="40" spans="1:37">
      <c r="A40" s="79">
        <v>24</v>
      </c>
      <c r="B40" s="80" t="s">
        <v>207</v>
      </c>
      <c r="C40" s="81" t="s">
        <v>234</v>
      </c>
      <c r="D40" s="82" t="s">
        <v>235</v>
      </c>
      <c r="E40" s="83">
        <v>38</v>
      </c>
      <c r="F40" s="84" t="s">
        <v>148</v>
      </c>
      <c r="G40" s="85">
        <v>0</v>
      </c>
      <c r="H40" s="85">
        <f>ROUND(E40*G40,2)</f>
        <v>0</v>
      </c>
      <c r="J40" s="85">
        <f t="shared" si="4"/>
        <v>0</v>
      </c>
      <c r="K40" s="86">
        <v>3.0000000000000001E-5</v>
      </c>
      <c r="L40" s="86">
        <f t="shared" si="5"/>
        <v>1.14E-3</v>
      </c>
      <c r="N40" s="83">
        <f t="shared" si="6"/>
        <v>0</v>
      </c>
      <c r="O40" s="84">
        <v>23</v>
      </c>
      <c r="P40" s="84" t="s">
        <v>149</v>
      </c>
      <c r="V40" s="87" t="s">
        <v>104</v>
      </c>
      <c r="W40" s="83">
        <v>1.6719999999999999</v>
      </c>
      <c r="X40" s="126" t="s">
        <v>236</v>
      </c>
      <c r="Y40" s="126" t="s">
        <v>234</v>
      </c>
      <c r="Z40" s="81" t="s">
        <v>219</v>
      </c>
      <c r="AB40" s="84">
        <v>7</v>
      </c>
      <c r="AJ40" s="70" t="s">
        <v>152</v>
      </c>
      <c r="AK40" s="70" t="s">
        <v>153</v>
      </c>
    </row>
    <row r="41" spans="1:37">
      <c r="A41" s="79">
        <v>25</v>
      </c>
      <c r="B41" s="80" t="s">
        <v>223</v>
      </c>
      <c r="C41" s="81" t="s">
        <v>237</v>
      </c>
      <c r="D41" s="82" t="s">
        <v>238</v>
      </c>
      <c r="E41" s="83">
        <v>39.9</v>
      </c>
      <c r="F41" s="84" t="s">
        <v>148</v>
      </c>
      <c r="G41" s="85">
        <v>0</v>
      </c>
      <c r="I41" s="85">
        <f>ROUND(E41*G41,2)</f>
        <v>0</v>
      </c>
      <c r="J41" s="85">
        <f t="shared" si="4"/>
        <v>0</v>
      </c>
      <c r="L41" s="86">
        <f t="shared" si="5"/>
        <v>0</v>
      </c>
      <c r="N41" s="83">
        <f t="shared" si="6"/>
        <v>0</v>
      </c>
      <c r="O41" s="84">
        <v>23</v>
      </c>
      <c r="P41" s="84" t="s">
        <v>149</v>
      </c>
      <c r="V41" s="87" t="s">
        <v>96</v>
      </c>
      <c r="X41" s="126" t="s">
        <v>237</v>
      </c>
      <c r="Y41" s="126" t="s">
        <v>237</v>
      </c>
      <c r="Z41" s="81" t="s">
        <v>226</v>
      </c>
      <c r="AA41" s="81" t="s">
        <v>227</v>
      </c>
      <c r="AB41" s="84">
        <v>2</v>
      </c>
      <c r="AJ41" s="70" t="s">
        <v>228</v>
      </c>
      <c r="AK41" s="70" t="s">
        <v>153</v>
      </c>
    </row>
    <row r="42" spans="1:37">
      <c r="D42" s="127" t="s">
        <v>239</v>
      </c>
      <c r="E42" s="128">
        <f>J42</f>
        <v>0</v>
      </c>
      <c r="H42" s="128">
        <f>SUM(H33:H41)</f>
        <v>0</v>
      </c>
      <c r="I42" s="128">
        <f>SUM(I33:I41)</f>
        <v>0</v>
      </c>
      <c r="J42" s="128">
        <f>SUM(J33:J41)</f>
        <v>0</v>
      </c>
      <c r="L42" s="129">
        <f>SUM(L33:L41)</f>
        <v>8.8089319999999969</v>
      </c>
      <c r="N42" s="130">
        <f>SUM(N33:N41)</f>
        <v>0</v>
      </c>
      <c r="W42" s="83">
        <f>SUM(W33:W41)</f>
        <v>10.295</v>
      </c>
    </row>
    <row r="44" spans="1:37">
      <c r="B44" s="81" t="s">
        <v>240</v>
      </c>
    </row>
    <row r="45" spans="1:37">
      <c r="A45" s="79">
        <v>26</v>
      </c>
      <c r="B45" s="80" t="s">
        <v>241</v>
      </c>
      <c r="C45" s="81" t="s">
        <v>242</v>
      </c>
      <c r="D45" s="82" t="s">
        <v>243</v>
      </c>
      <c r="E45" s="83">
        <v>8</v>
      </c>
      <c r="F45" s="84" t="s">
        <v>148</v>
      </c>
      <c r="G45" s="85">
        <v>0</v>
      </c>
      <c r="H45" s="85">
        <f>ROUND(E45*G45,2)</f>
        <v>0</v>
      </c>
      <c r="J45" s="85">
        <f>ROUND(E45*G45,2)</f>
        <v>0</v>
      </c>
      <c r="L45" s="86">
        <f>E45*K45</f>
        <v>0</v>
      </c>
      <c r="N45" s="83">
        <f>E45*M45</f>
        <v>0</v>
      </c>
      <c r="O45" s="84">
        <v>23</v>
      </c>
      <c r="P45" s="84" t="s">
        <v>149</v>
      </c>
      <c r="V45" s="87" t="s">
        <v>104</v>
      </c>
      <c r="W45" s="83">
        <v>1.208</v>
      </c>
      <c r="X45" s="126" t="s">
        <v>244</v>
      </c>
      <c r="Y45" s="126" t="s">
        <v>242</v>
      </c>
      <c r="Z45" s="81" t="s">
        <v>245</v>
      </c>
      <c r="AB45" s="84">
        <v>7</v>
      </c>
      <c r="AJ45" s="70" t="s">
        <v>152</v>
      </c>
      <c r="AK45" s="70" t="s">
        <v>153</v>
      </c>
    </row>
    <row r="46" spans="1:37">
      <c r="A46" s="79">
        <v>27</v>
      </c>
      <c r="B46" s="80" t="s">
        <v>223</v>
      </c>
      <c r="C46" s="81" t="s">
        <v>246</v>
      </c>
      <c r="D46" s="82" t="s">
        <v>247</v>
      </c>
      <c r="E46" s="83">
        <v>1.47</v>
      </c>
      <c r="F46" s="84" t="s">
        <v>248</v>
      </c>
      <c r="G46" s="85">
        <v>0</v>
      </c>
      <c r="I46" s="85">
        <f>ROUND(E46*G46,2)</f>
        <v>0</v>
      </c>
      <c r="J46" s="85">
        <f>ROUND(E46*G46,2)</f>
        <v>0</v>
      </c>
      <c r="K46" s="86">
        <v>1</v>
      </c>
      <c r="L46" s="86">
        <f>E46*K46</f>
        <v>1.47</v>
      </c>
      <c r="N46" s="83">
        <f>E46*M46</f>
        <v>0</v>
      </c>
      <c r="O46" s="84">
        <v>23</v>
      </c>
      <c r="P46" s="84" t="s">
        <v>149</v>
      </c>
      <c r="V46" s="87" t="s">
        <v>96</v>
      </c>
      <c r="X46" s="126" t="s">
        <v>246</v>
      </c>
      <c r="Y46" s="126" t="s">
        <v>246</v>
      </c>
      <c r="Z46" s="81" t="s">
        <v>249</v>
      </c>
      <c r="AA46" s="81" t="s">
        <v>149</v>
      </c>
      <c r="AB46" s="84">
        <v>8</v>
      </c>
      <c r="AJ46" s="70" t="s">
        <v>228</v>
      </c>
      <c r="AK46" s="70" t="s">
        <v>153</v>
      </c>
    </row>
    <row r="47" spans="1:37">
      <c r="A47" s="79">
        <v>28</v>
      </c>
      <c r="B47" s="80" t="s">
        <v>250</v>
      </c>
      <c r="C47" s="81" t="s">
        <v>251</v>
      </c>
      <c r="D47" s="82" t="s">
        <v>252</v>
      </c>
      <c r="E47" s="83">
        <v>30</v>
      </c>
      <c r="F47" s="84" t="s">
        <v>148</v>
      </c>
      <c r="G47" s="85">
        <v>0</v>
      </c>
      <c r="H47" s="85">
        <f>ROUND(E47*G47,2)</f>
        <v>0</v>
      </c>
      <c r="J47" s="85">
        <f>ROUND(E47*G47,2)</f>
        <v>0</v>
      </c>
      <c r="K47" s="86">
        <v>0.20266000000000001</v>
      </c>
      <c r="L47" s="86">
        <f>E47*K47</f>
        <v>6.0798000000000005</v>
      </c>
      <c r="N47" s="83">
        <f>E47*M47</f>
        <v>0</v>
      </c>
      <c r="O47" s="84">
        <v>23</v>
      </c>
      <c r="P47" s="84" t="s">
        <v>149</v>
      </c>
      <c r="V47" s="87" t="s">
        <v>104</v>
      </c>
      <c r="W47" s="83">
        <v>1.02</v>
      </c>
      <c r="X47" s="126" t="s">
        <v>253</v>
      </c>
      <c r="Y47" s="126" t="s">
        <v>251</v>
      </c>
      <c r="Z47" s="81" t="s">
        <v>254</v>
      </c>
      <c r="AB47" s="84">
        <v>1</v>
      </c>
      <c r="AJ47" s="70" t="s">
        <v>152</v>
      </c>
      <c r="AK47" s="70" t="s">
        <v>153</v>
      </c>
    </row>
    <row r="48" spans="1:37">
      <c r="A48" s="79">
        <v>29</v>
      </c>
      <c r="B48" s="80" t="s">
        <v>223</v>
      </c>
      <c r="C48" s="81" t="s">
        <v>255</v>
      </c>
      <c r="D48" s="82" t="s">
        <v>256</v>
      </c>
      <c r="E48" s="83">
        <v>2.2040000000000002</v>
      </c>
      <c r="F48" s="84" t="s">
        <v>248</v>
      </c>
      <c r="G48" s="85">
        <v>0</v>
      </c>
      <c r="I48" s="85">
        <f>ROUND(E48*G48,2)</f>
        <v>0</v>
      </c>
      <c r="J48" s="85">
        <f>ROUND(E48*G48,2)</f>
        <v>0</v>
      </c>
      <c r="K48" s="86">
        <v>1</v>
      </c>
      <c r="L48" s="86">
        <f>E48*K48</f>
        <v>2.2040000000000002</v>
      </c>
      <c r="N48" s="83">
        <f>E48*M48</f>
        <v>0</v>
      </c>
      <c r="O48" s="84">
        <v>23</v>
      </c>
      <c r="P48" s="84" t="s">
        <v>149</v>
      </c>
      <c r="V48" s="87" t="s">
        <v>96</v>
      </c>
      <c r="X48" s="126" t="s">
        <v>255</v>
      </c>
      <c r="Y48" s="126" t="s">
        <v>255</v>
      </c>
      <c r="Z48" s="81" t="s">
        <v>249</v>
      </c>
      <c r="AA48" s="81" t="s">
        <v>149</v>
      </c>
      <c r="AB48" s="84">
        <v>2</v>
      </c>
      <c r="AJ48" s="70" t="s">
        <v>228</v>
      </c>
      <c r="AK48" s="70" t="s">
        <v>153</v>
      </c>
    </row>
    <row r="49" spans="1:37">
      <c r="D49" s="127" t="s">
        <v>257</v>
      </c>
      <c r="E49" s="128">
        <f>J49</f>
        <v>0</v>
      </c>
      <c r="H49" s="128">
        <f>SUM(H44:H48)</f>
        <v>0</v>
      </c>
      <c r="I49" s="128">
        <f>SUM(I44:I48)</f>
        <v>0</v>
      </c>
      <c r="J49" s="128">
        <f>SUM(J44:J48)</f>
        <v>0</v>
      </c>
      <c r="L49" s="129">
        <f>SUM(L44:L48)</f>
        <v>9.7538</v>
      </c>
      <c r="N49" s="130">
        <f>SUM(N44:N48)</f>
        <v>0</v>
      </c>
      <c r="W49" s="83">
        <f>SUM(W44:W48)</f>
        <v>2.2279999999999998</v>
      </c>
    </row>
    <row r="51" spans="1:37">
      <c r="B51" s="81" t="s">
        <v>258</v>
      </c>
    </row>
    <row r="52" spans="1:37" ht="25.5">
      <c r="A52" s="79">
        <v>30</v>
      </c>
      <c r="B52" s="80" t="s">
        <v>259</v>
      </c>
      <c r="C52" s="81" t="s">
        <v>260</v>
      </c>
      <c r="D52" s="82" t="s">
        <v>261</v>
      </c>
      <c r="E52" s="83">
        <v>14</v>
      </c>
      <c r="F52" s="84" t="s">
        <v>148</v>
      </c>
      <c r="G52" s="85">
        <v>0</v>
      </c>
      <c r="H52" s="85">
        <f t="shared" ref="H52:H62" si="7">ROUND(E52*G52,2)</f>
        <v>0</v>
      </c>
      <c r="J52" s="85">
        <f t="shared" ref="J52:J67" si="8">ROUND(E52*G52,2)</f>
        <v>0</v>
      </c>
      <c r="K52" s="86">
        <v>3.3270000000000001E-2</v>
      </c>
      <c r="L52" s="86">
        <f t="shared" ref="L52:L67" si="9">E52*K52</f>
        <v>0.46578000000000003</v>
      </c>
      <c r="N52" s="83">
        <f t="shared" ref="N52:N67" si="10">E52*M52</f>
        <v>0</v>
      </c>
      <c r="O52" s="84">
        <v>23</v>
      </c>
      <c r="P52" s="84" t="s">
        <v>149</v>
      </c>
      <c r="V52" s="87" t="s">
        <v>104</v>
      </c>
      <c r="W52" s="83">
        <v>0.61599999999999999</v>
      </c>
      <c r="X52" s="126" t="s">
        <v>262</v>
      </c>
      <c r="Y52" s="126" t="s">
        <v>260</v>
      </c>
      <c r="Z52" s="81" t="s">
        <v>263</v>
      </c>
      <c r="AB52" s="84">
        <v>7</v>
      </c>
      <c r="AJ52" s="70" t="s">
        <v>152</v>
      </c>
      <c r="AK52" s="70" t="s">
        <v>153</v>
      </c>
    </row>
    <row r="53" spans="1:37">
      <c r="A53" s="79">
        <v>31</v>
      </c>
      <c r="B53" s="80" t="s">
        <v>259</v>
      </c>
      <c r="C53" s="81" t="s">
        <v>264</v>
      </c>
      <c r="D53" s="82" t="s">
        <v>265</v>
      </c>
      <c r="E53" s="83">
        <v>8.7200000000000006</v>
      </c>
      <c r="F53" s="84" t="s">
        <v>148</v>
      </c>
      <c r="G53" s="85">
        <v>0</v>
      </c>
      <c r="H53" s="85">
        <f t="shared" si="7"/>
        <v>0</v>
      </c>
      <c r="J53" s="85">
        <f t="shared" si="8"/>
        <v>0</v>
      </c>
      <c r="K53" s="86">
        <v>0.43878</v>
      </c>
      <c r="L53" s="86">
        <f t="shared" si="9"/>
        <v>3.8261616000000003</v>
      </c>
      <c r="N53" s="83">
        <f t="shared" si="10"/>
        <v>0</v>
      </c>
      <c r="O53" s="84">
        <v>23</v>
      </c>
      <c r="P53" s="84" t="s">
        <v>149</v>
      </c>
      <c r="V53" s="87" t="s">
        <v>104</v>
      </c>
      <c r="W53" s="83">
        <v>0.46200000000000002</v>
      </c>
      <c r="X53" s="126" t="s">
        <v>266</v>
      </c>
      <c r="Y53" s="126" t="s">
        <v>264</v>
      </c>
      <c r="Z53" s="81" t="s">
        <v>263</v>
      </c>
      <c r="AB53" s="84">
        <v>1</v>
      </c>
      <c r="AJ53" s="70" t="s">
        <v>152</v>
      </c>
      <c r="AK53" s="70" t="s">
        <v>153</v>
      </c>
    </row>
    <row r="54" spans="1:37">
      <c r="A54" s="79">
        <v>32</v>
      </c>
      <c r="B54" s="80" t="s">
        <v>259</v>
      </c>
      <c r="C54" s="81" t="s">
        <v>267</v>
      </c>
      <c r="D54" s="82" t="s">
        <v>268</v>
      </c>
      <c r="E54" s="83">
        <v>15.26</v>
      </c>
      <c r="F54" s="84" t="s">
        <v>148</v>
      </c>
      <c r="G54" s="85">
        <v>0</v>
      </c>
      <c r="H54" s="85">
        <f t="shared" si="7"/>
        <v>0</v>
      </c>
      <c r="J54" s="85">
        <f t="shared" si="8"/>
        <v>0</v>
      </c>
      <c r="K54" s="86">
        <v>0.37080000000000002</v>
      </c>
      <c r="L54" s="86">
        <f t="shared" si="9"/>
        <v>5.6584080000000005</v>
      </c>
      <c r="N54" s="83">
        <f t="shared" si="10"/>
        <v>0</v>
      </c>
      <c r="O54" s="84">
        <v>23</v>
      </c>
      <c r="P54" s="84" t="s">
        <v>149</v>
      </c>
      <c r="V54" s="87" t="s">
        <v>104</v>
      </c>
      <c r="W54" s="83">
        <v>0.42699999999999999</v>
      </c>
      <c r="X54" s="126" t="s">
        <v>269</v>
      </c>
      <c r="Y54" s="126" t="s">
        <v>267</v>
      </c>
      <c r="Z54" s="81" t="s">
        <v>263</v>
      </c>
      <c r="AB54" s="84">
        <v>1</v>
      </c>
      <c r="AJ54" s="70" t="s">
        <v>152</v>
      </c>
      <c r="AK54" s="70" t="s">
        <v>153</v>
      </c>
    </row>
    <row r="55" spans="1:37">
      <c r="A55" s="79">
        <v>33</v>
      </c>
      <c r="B55" s="80" t="s">
        <v>259</v>
      </c>
      <c r="C55" s="81" t="s">
        <v>270</v>
      </c>
      <c r="D55" s="82" t="s">
        <v>271</v>
      </c>
      <c r="E55" s="83">
        <v>32.700000000000003</v>
      </c>
      <c r="F55" s="84" t="s">
        <v>148</v>
      </c>
      <c r="G55" s="85">
        <v>0</v>
      </c>
      <c r="H55" s="85">
        <f t="shared" si="7"/>
        <v>0</v>
      </c>
      <c r="J55" s="85">
        <f t="shared" si="8"/>
        <v>0</v>
      </c>
      <c r="K55" s="86">
        <v>0.40714</v>
      </c>
      <c r="L55" s="86">
        <f t="shared" si="9"/>
        <v>13.313478000000002</v>
      </c>
      <c r="N55" s="83">
        <f t="shared" si="10"/>
        <v>0</v>
      </c>
      <c r="O55" s="84">
        <v>23</v>
      </c>
      <c r="P55" s="84" t="s">
        <v>149</v>
      </c>
      <c r="V55" s="87" t="s">
        <v>104</v>
      </c>
      <c r="W55" s="83">
        <v>0.94799999999999995</v>
      </c>
      <c r="X55" s="126" t="s">
        <v>272</v>
      </c>
      <c r="Y55" s="126" t="s">
        <v>270</v>
      </c>
      <c r="Z55" s="81" t="s">
        <v>263</v>
      </c>
      <c r="AB55" s="84">
        <v>1</v>
      </c>
      <c r="AJ55" s="70" t="s">
        <v>152</v>
      </c>
      <c r="AK55" s="70" t="s">
        <v>153</v>
      </c>
    </row>
    <row r="56" spans="1:37">
      <c r="A56" s="79">
        <v>34</v>
      </c>
      <c r="B56" s="80" t="s">
        <v>259</v>
      </c>
      <c r="C56" s="81" t="s">
        <v>273</v>
      </c>
      <c r="D56" s="82" t="s">
        <v>274</v>
      </c>
      <c r="E56" s="83">
        <v>14.7</v>
      </c>
      <c r="F56" s="84" t="s">
        <v>148</v>
      </c>
      <c r="G56" s="85">
        <v>0</v>
      </c>
      <c r="H56" s="85">
        <f t="shared" si="7"/>
        <v>0</v>
      </c>
      <c r="J56" s="85">
        <f t="shared" si="8"/>
        <v>0</v>
      </c>
      <c r="K56" s="86">
        <v>0.37023</v>
      </c>
      <c r="L56" s="86">
        <f t="shared" si="9"/>
        <v>5.4423810000000001</v>
      </c>
      <c r="N56" s="83">
        <f t="shared" si="10"/>
        <v>0</v>
      </c>
      <c r="O56" s="84">
        <v>23</v>
      </c>
      <c r="P56" s="84" t="s">
        <v>149</v>
      </c>
      <c r="V56" s="87" t="s">
        <v>104</v>
      </c>
      <c r="W56" s="83">
        <v>2.2200000000000002</v>
      </c>
      <c r="X56" s="126" t="s">
        <v>275</v>
      </c>
      <c r="Y56" s="126" t="s">
        <v>273</v>
      </c>
      <c r="Z56" s="81" t="s">
        <v>263</v>
      </c>
      <c r="AB56" s="84">
        <v>1</v>
      </c>
      <c r="AJ56" s="70" t="s">
        <v>152</v>
      </c>
      <c r="AK56" s="70" t="s">
        <v>153</v>
      </c>
    </row>
    <row r="57" spans="1:37">
      <c r="A57" s="79">
        <v>35</v>
      </c>
      <c r="B57" s="80" t="s">
        <v>259</v>
      </c>
      <c r="C57" s="81" t="s">
        <v>276</v>
      </c>
      <c r="D57" s="82" t="s">
        <v>277</v>
      </c>
      <c r="E57" s="83">
        <v>19</v>
      </c>
      <c r="F57" s="84" t="s">
        <v>217</v>
      </c>
      <c r="G57" s="85">
        <v>0</v>
      </c>
      <c r="H57" s="85">
        <f t="shared" si="7"/>
        <v>0</v>
      </c>
      <c r="J57" s="85">
        <f t="shared" si="8"/>
        <v>0</v>
      </c>
      <c r="L57" s="86">
        <f t="shared" si="9"/>
        <v>0</v>
      </c>
      <c r="N57" s="83">
        <f t="shared" si="10"/>
        <v>0</v>
      </c>
      <c r="O57" s="84">
        <v>23</v>
      </c>
      <c r="P57" s="84" t="s">
        <v>149</v>
      </c>
      <c r="V57" s="87" t="s">
        <v>104</v>
      </c>
      <c r="W57" s="83">
        <v>1.52</v>
      </c>
      <c r="X57" s="126" t="s">
        <v>278</v>
      </c>
      <c r="Y57" s="126" t="s">
        <v>276</v>
      </c>
      <c r="Z57" s="81" t="s">
        <v>279</v>
      </c>
      <c r="AB57" s="84">
        <v>7</v>
      </c>
      <c r="AJ57" s="70" t="s">
        <v>152</v>
      </c>
      <c r="AK57" s="70" t="s">
        <v>153</v>
      </c>
    </row>
    <row r="58" spans="1:37">
      <c r="A58" s="79">
        <v>36</v>
      </c>
      <c r="B58" s="80" t="s">
        <v>145</v>
      </c>
      <c r="C58" s="81" t="s">
        <v>280</v>
      </c>
      <c r="D58" s="82" t="s">
        <v>281</v>
      </c>
      <c r="E58" s="83">
        <v>23</v>
      </c>
      <c r="F58" s="84" t="s">
        <v>148</v>
      </c>
      <c r="G58" s="85">
        <v>0</v>
      </c>
      <c r="H58" s="85">
        <f t="shared" si="7"/>
        <v>0</v>
      </c>
      <c r="J58" s="85">
        <f t="shared" si="8"/>
        <v>0</v>
      </c>
      <c r="K58" s="86">
        <v>6.0999999999999997E-4</v>
      </c>
      <c r="L58" s="86">
        <f t="shared" si="9"/>
        <v>1.4029999999999999E-2</v>
      </c>
      <c r="N58" s="83">
        <f t="shared" si="10"/>
        <v>0</v>
      </c>
      <c r="O58" s="84">
        <v>23</v>
      </c>
      <c r="P58" s="84" t="s">
        <v>149</v>
      </c>
      <c r="V58" s="87" t="s">
        <v>104</v>
      </c>
      <c r="W58" s="83">
        <v>4.5999999999999999E-2</v>
      </c>
      <c r="X58" s="126" t="s">
        <v>282</v>
      </c>
      <c r="Y58" s="126" t="s">
        <v>280</v>
      </c>
      <c r="Z58" s="81" t="s">
        <v>283</v>
      </c>
      <c r="AB58" s="84">
        <v>7</v>
      </c>
      <c r="AJ58" s="70" t="s">
        <v>152</v>
      </c>
      <c r="AK58" s="70" t="s">
        <v>153</v>
      </c>
    </row>
    <row r="59" spans="1:37">
      <c r="A59" s="79">
        <v>37</v>
      </c>
      <c r="B59" s="80" t="s">
        <v>259</v>
      </c>
      <c r="C59" s="81" t="s">
        <v>284</v>
      </c>
      <c r="D59" s="82" t="s">
        <v>285</v>
      </c>
      <c r="E59" s="83">
        <v>23</v>
      </c>
      <c r="F59" s="84" t="s">
        <v>148</v>
      </c>
      <c r="G59" s="85">
        <v>0</v>
      </c>
      <c r="H59" s="85">
        <f t="shared" si="7"/>
        <v>0</v>
      </c>
      <c r="J59" s="85">
        <f t="shared" si="8"/>
        <v>0</v>
      </c>
      <c r="K59" s="86">
        <v>0.12341000000000001</v>
      </c>
      <c r="L59" s="86">
        <f t="shared" si="9"/>
        <v>2.8384300000000002</v>
      </c>
      <c r="N59" s="83">
        <f t="shared" si="10"/>
        <v>0</v>
      </c>
      <c r="O59" s="84">
        <v>23</v>
      </c>
      <c r="P59" s="84" t="s">
        <v>149</v>
      </c>
      <c r="V59" s="87" t="s">
        <v>104</v>
      </c>
      <c r="W59" s="83">
        <v>3.22</v>
      </c>
      <c r="X59" s="126" t="s">
        <v>286</v>
      </c>
      <c r="Y59" s="126" t="s">
        <v>284</v>
      </c>
      <c r="Z59" s="81" t="s">
        <v>283</v>
      </c>
      <c r="AB59" s="84">
        <v>1</v>
      </c>
      <c r="AJ59" s="70" t="s">
        <v>152</v>
      </c>
      <c r="AK59" s="70" t="s">
        <v>153</v>
      </c>
    </row>
    <row r="60" spans="1:37">
      <c r="A60" s="79">
        <v>38</v>
      </c>
      <c r="B60" s="80" t="s">
        <v>259</v>
      </c>
      <c r="C60" s="81" t="s">
        <v>287</v>
      </c>
      <c r="D60" s="82" t="s">
        <v>288</v>
      </c>
      <c r="E60" s="83">
        <v>23</v>
      </c>
      <c r="F60" s="84" t="s">
        <v>148</v>
      </c>
      <c r="G60" s="85">
        <v>0</v>
      </c>
      <c r="H60" s="85">
        <f t="shared" si="7"/>
        <v>0</v>
      </c>
      <c r="J60" s="85">
        <f t="shared" si="8"/>
        <v>0</v>
      </c>
      <c r="K60" s="86">
        <v>0.12464</v>
      </c>
      <c r="L60" s="86">
        <f t="shared" si="9"/>
        <v>2.8667199999999999</v>
      </c>
      <c r="N60" s="83">
        <f t="shared" si="10"/>
        <v>0</v>
      </c>
      <c r="O60" s="84">
        <v>23</v>
      </c>
      <c r="P60" s="84" t="s">
        <v>149</v>
      </c>
      <c r="V60" s="87" t="s">
        <v>104</v>
      </c>
      <c r="W60" s="83">
        <v>2.76</v>
      </c>
      <c r="X60" s="126" t="s">
        <v>289</v>
      </c>
      <c r="Y60" s="126" t="s">
        <v>287</v>
      </c>
      <c r="Z60" s="81" t="s">
        <v>283</v>
      </c>
      <c r="AB60" s="84">
        <v>1</v>
      </c>
      <c r="AJ60" s="70" t="s">
        <v>152</v>
      </c>
      <c r="AK60" s="70" t="s">
        <v>153</v>
      </c>
    </row>
    <row r="61" spans="1:37" ht="25.5">
      <c r="A61" s="79">
        <v>39</v>
      </c>
      <c r="B61" s="80" t="s">
        <v>259</v>
      </c>
      <c r="C61" s="81" t="s">
        <v>290</v>
      </c>
      <c r="D61" s="82" t="s">
        <v>291</v>
      </c>
      <c r="E61" s="83">
        <v>1</v>
      </c>
      <c r="F61" s="84" t="s">
        <v>292</v>
      </c>
      <c r="G61" s="85">
        <v>0</v>
      </c>
      <c r="H61" s="85">
        <f t="shared" si="7"/>
        <v>0</v>
      </c>
      <c r="J61" s="85">
        <f t="shared" si="8"/>
        <v>0</v>
      </c>
      <c r="L61" s="86">
        <f t="shared" si="9"/>
        <v>0</v>
      </c>
      <c r="N61" s="83">
        <f t="shared" si="10"/>
        <v>0</v>
      </c>
      <c r="O61" s="84">
        <v>23</v>
      </c>
      <c r="P61" s="84" t="s">
        <v>149</v>
      </c>
      <c r="V61" s="87" t="s">
        <v>104</v>
      </c>
      <c r="X61" s="126" t="s">
        <v>293</v>
      </c>
      <c r="Y61" s="126" t="s">
        <v>290</v>
      </c>
      <c r="Z61" s="81" t="s">
        <v>283</v>
      </c>
      <c r="AB61" s="84">
        <v>7</v>
      </c>
      <c r="AJ61" s="70" t="s">
        <v>152</v>
      </c>
      <c r="AK61" s="70" t="s">
        <v>153</v>
      </c>
    </row>
    <row r="62" spans="1:37">
      <c r="A62" s="79">
        <v>40</v>
      </c>
      <c r="B62" s="80" t="s">
        <v>259</v>
      </c>
      <c r="C62" s="81" t="s">
        <v>294</v>
      </c>
      <c r="D62" s="82" t="s">
        <v>295</v>
      </c>
      <c r="E62" s="83">
        <v>30</v>
      </c>
      <c r="F62" s="84" t="s">
        <v>148</v>
      </c>
      <c r="G62" s="85">
        <v>0</v>
      </c>
      <c r="H62" s="85">
        <f t="shared" si="7"/>
        <v>0</v>
      </c>
      <c r="J62" s="85">
        <f t="shared" si="8"/>
        <v>0</v>
      </c>
      <c r="K62" s="86">
        <v>8.4199999999999997E-2</v>
      </c>
      <c r="L62" s="86">
        <f t="shared" si="9"/>
        <v>2.5259999999999998</v>
      </c>
      <c r="N62" s="83">
        <f t="shared" si="10"/>
        <v>0</v>
      </c>
      <c r="O62" s="84">
        <v>23</v>
      </c>
      <c r="P62" s="84" t="s">
        <v>149</v>
      </c>
      <c r="V62" s="87" t="s">
        <v>104</v>
      </c>
      <c r="W62" s="83">
        <v>23.55</v>
      </c>
      <c r="X62" s="126" t="s">
        <v>296</v>
      </c>
      <c r="Y62" s="126" t="s">
        <v>294</v>
      </c>
      <c r="Z62" s="81" t="s">
        <v>283</v>
      </c>
      <c r="AB62" s="84">
        <v>7</v>
      </c>
      <c r="AJ62" s="70" t="s">
        <v>152</v>
      </c>
      <c r="AK62" s="70" t="s">
        <v>153</v>
      </c>
    </row>
    <row r="63" spans="1:37">
      <c r="A63" s="79">
        <v>41</v>
      </c>
      <c r="B63" s="80" t="s">
        <v>223</v>
      </c>
      <c r="C63" s="81" t="s">
        <v>297</v>
      </c>
      <c r="D63" s="82" t="s">
        <v>298</v>
      </c>
      <c r="E63" s="83">
        <v>31.5</v>
      </c>
      <c r="F63" s="84" t="s">
        <v>148</v>
      </c>
      <c r="G63" s="85">
        <v>0</v>
      </c>
      <c r="I63" s="85">
        <f>ROUND(E63*G63,2)</f>
        <v>0</v>
      </c>
      <c r="J63" s="85">
        <f t="shared" si="8"/>
        <v>0</v>
      </c>
      <c r="K63" s="86">
        <v>0.12959999999999999</v>
      </c>
      <c r="L63" s="86">
        <f t="shared" si="9"/>
        <v>4.0823999999999998</v>
      </c>
      <c r="N63" s="83">
        <f t="shared" si="10"/>
        <v>0</v>
      </c>
      <c r="O63" s="84">
        <v>23</v>
      </c>
      <c r="P63" s="84" t="s">
        <v>149</v>
      </c>
      <c r="V63" s="87" t="s">
        <v>96</v>
      </c>
      <c r="X63" s="126" t="s">
        <v>299</v>
      </c>
      <c r="Y63" s="126" t="s">
        <v>297</v>
      </c>
      <c r="Z63" s="81" t="s">
        <v>300</v>
      </c>
      <c r="AA63" s="81" t="s">
        <v>149</v>
      </c>
      <c r="AB63" s="84">
        <v>8</v>
      </c>
      <c r="AJ63" s="70" t="s">
        <v>228</v>
      </c>
      <c r="AK63" s="70" t="s">
        <v>153</v>
      </c>
    </row>
    <row r="64" spans="1:37">
      <c r="A64" s="79">
        <v>42</v>
      </c>
      <c r="B64" s="80" t="s">
        <v>259</v>
      </c>
      <c r="C64" s="81" t="s">
        <v>301</v>
      </c>
      <c r="D64" s="82" t="s">
        <v>302</v>
      </c>
      <c r="E64" s="83">
        <v>8</v>
      </c>
      <c r="F64" s="84" t="s">
        <v>148</v>
      </c>
      <c r="G64" s="85">
        <v>0</v>
      </c>
      <c r="H64" s="85">
        <f>ROUND(E64*G64,2)</f>
        <v>0</v>
      </c>
      <c r="J64" s="85">
        <f t="shared" si="8"/>
        <v>0</v>
      </c>
      <c r="K64" s="86">
        <v>0.08</v>
      </c>
      <c r="L64" s="86">
        <f t="shared" si="9"/>
        <v>0.64</v>
      </c>
      <c r="N64" s="83">
        <f t="shared" si="10"/>
        <v>0</v>
      </c>
      <c r="O64" s="84">
        <v>23</v>
      </c>
      <c r="P64" s="84" t="s">
        <v>149</v>
      </c>
      <c r="V64" s="87" t="s">
        <v>104</v>
      </c>
      <c r="W64" s="83">
        <v>4.5839999999999996</v>
      </c>
      <c r="X64" s="126" t="s">
        <v>303</v>
      </c>
      <c r="Y64" s="126" t="s">
        <v>301</v>
      </c>
      <c r="Z64" s="81" t="s">
        <v>283</v>
      </c>
      <c r="AB64" s="84">
        <v>1</v>
      </c>
      <c r="AJ64" s="70" t="s">
        <v>152</v>
      </c>
      <c r="AK64" s="70" t="s">
        <v>153</v>
      </c>
    </row>
    <row r="65" spans="1:37">
      <c r="A65" s="79">
        <v>43</v>
      </c>
      <c r="B65" s="80" t="s">
        <v>223</v>
      </c>
      <c r="C65" s="81" t="s">
        <v>304</v>
      </c>
      <c r="D65" s="82" t="s">
        <v>305</v>
      </c>
      <c r="E65" s="83">
        <v>8.4</v>
      </c>
      <c r="F65" s="84" t="s">
        <v>148</v>
      </c>
      <c r="G65" s="85">
        <v>0</v>
      </c>
      <c r="I65" s="85">
        <f>ROUND(E65*G65,2)</f>
        <v>0</v>
      </c>
      <c r="J65" s="85">
        <f t="shared" si="8"/>
        <v>0</v>
      </c>
      <c r="L65" s="86">
        <f t="shared" si="9"/>
        <v>0</v>
      </c>
      <c r="N65" s="83">
        <f t="shared" si="10"/>
        <v>0</v>
      </c>
      <c r="O65" s="84">
        <v>23</v>
      </c>
      <c r="P65" s="84" t="s">
        <v>149</v>
      </c>
      <c r="V65" s="87" t="s">
        <v>96</v>
      </c>
      <c r="X65" s="126" t="s">
        <v>306</v>
      </c>
      <c r="Y65" s="126" t="s">
        <v>304</v>
      </c>
      <c r="Z65" s="81" t="s">
        <v>279</v>
      </c>
      <c r="AA65" s="81" t="s">
        <v>149</v>
      </c>
      <c r="AB65" s="84">
        <v>8</v>
      </c>
      <c r="AJ65" s="70" t="s">
        <v>228</v>
      </c>
      <c r="AK65" s="70" t="s">
        <v>153</v>
      </c>
    </row>
    <row r="66" spans="1:37">
      <c r="A66" s="79">
        <v>44</v>
      </c>
      <c r="B66" s="80" t="s">
        <v>259</v>
      </c>
      <c r="C66" s="81" t="s">
        <v>307</v>
      </c>
      <c r="D66" s="82" t="s">
        <v>308</v>
      </c>
      <c r="E66" s="83">
        <v>6.375</v>
      </c>
      <c r="F66" s="84" t="s">
        <v>148</v>
      </c>
      <c r="G66" s="85">
        <v>0</v>
      </c>
      <c r="H66" s="85">
        <f>ROUND(E66*G66,2)</f>
        <v>0</v>
      </c>
      <c r="J66" s="85">
        <f t="shared" si="8"/>
        <v>0</v>
      </c>
      <c r="K66" s="86">
        <v>0.14041000000000001</v>
      </c>
      <c r="L66" s="86">
        <f t="shared" si="9"/>
        <v>0.89511375000000004</v>
      </c>
      <c r="N66" s="83">
        <f t="shared" si="10"/>
        <v>0</v>
      </c>
      <c r="O66" s="84">
        <v>23</v>
      </c>
      <c r="P66" s="84" t="s">
        <v>149</v>
      </c>
      <c r="V66" s="87" t="s">
        <v>104</v>
      </c>
      <c r="W66" s="83">
        <v>4.2080000000000002</v>
      </c>
      <c r="X66" s="126" t="s">
        <v>309</v>
      </c>
      <c r="Y66" s="126" t="s">
        <v>307</v>
      </c>
      <c r="Z66" s="81" t="s">
        <v>283</v>
      </c>
      <c r="AB66" s="84">
        <v>1</v>
      </c>
      <c r="AJ66" s="70" t="s">
        <v>152</v>
      </c>
      <c r="AK66" s="70" t="s">
        <v>153</v>
      </c>
    </row>
    <row r="67" spans="1:37">
      <c r="A67" s="79">
        <v>45</v>
      </c>
      <c r="B67" s="80" t="s">
        <v>223</v>
      </c>
      <c r="C67" s="81" t="s">
        <v>310</v>
      </c>
      <c r="D67" s="82" t="s">
        <v>311</v>
      </c>
      <c r="E67" s="83">
        <v>6.694</v>
      </c>
      <c r="F67" s="84" t="s">
        <v>148</v>
      </c>
      <c r="G67" s="85">
        <v>0</v>
      </c>
      <c r="I67" s="85">
        <f>ROUND(E67*G67,2)</f>
        <v>0</v>
      </c>
      <c r="J67" s="85">
        <f t="shared" si="8"/>
        <v>0</v>
      </c>
      <c r="K67" s="86">
        <v>2.5000000000000001E-2</v>
      </c>
      <c r="L67" s="86">
        <f t="shared" si="9"/>
        <v>0.16735</v>
      </c>
      <c r="N67" s="83">
        <f t="shared" si="10"/>
        <v>0</v>
      </c>
      <c r="O67" s="84">
        <v>23</v>
      </c>
      <c r="P67" s="84" t="s">
        <v>149</v>
      </c>
      <c r="V67" s="87" t="s">
        <v>96</v>
      </c>
      <c r="X67" s="126" t="s">
        <v>312</v>
      </c>
      <c r="Y67" s="126" t="s">
        <v>310</v>
      </c>
      <c r="Z67" s="81" t="s">
        <v>313</v>
      </c>
      <c r="AA67" s="81" t="s">
        <v>149</v>
      </c>
      <c r="AB67" s="84">
        <v>8</v>
      </c>
      <c r="AJ67" s="70" t="s">
        <v>228</v>
      </c>
      <c r="AK67" s="70" t="s">
        <v>153</v>
      </c>
    </row>
    <row r="68" spans="1:37">
      <c r="D68" s="127" t="s">
        <v>314</v>
      </c>
      <c r="E68" s="128">
        <f>J68</f>
        <v>0</v>
      </c>
      <c r="H68" s="128">
        <f>SUM(H51:H67)</f>
        <v>0</v>
      </c>
      <c r="I68" s="128">
        <f>SUM(I51:I67)</f>
        <v>0</v>
      </c>
      <c r="J68" s="128">
        <f>SUM(J51:J67)</f>
        <v>0</v>
      </c>
      <c r="L68" s="129">
        <f>SUM(L51:L67)</f>
        <v>42.736252350000001</v>
      </c>
      <c r="N68" s="130">
        <f>SUM(N51:N67)</f>
        <v>0</v>
      </c>
      <c r="W68" s="83">
        <f>SUM(W51:W67)</f>
        <v>44.560999999999993</v>
      </c>
    </row>
    <row r="70" spans="1:37">
      <c r="B70" s="81" t="s">
        <v>315</v>
      </c>
    </row>
    <row r="71" spans="1:37" ht="25.5">
      <c r="A71" s="79">
        <v>46</v>
      </c>
      <c r="B71" s="80" t="s">
        <v>214</v>
      </c>
      <c r="C71" s="81" t="s">
        <v>316</v>
      </c>
      <c r="D71" s="82" t="s">
        <v>317</v>
      </c>
      <c r="E71" s="83">
        <v>7.5</v>
      </c>
      <c r="F71" s="84" t="s">
        <v>217</v>
      </c>
      <c r="G71" s="85">
        <v>0</v>
      </c>
      <c r="H71" s="85">
        <f>ROUND(E71*G71,2)</f>
        <v>0</v>
      </c>
      <c r="J71" s="85">
        <f t="shared" ref="J71:J77" si="11">ROUND(E71*G71,2)</f>
        <v>0</v>
      </c>
      <c r="L71" s="86">
        <f t="shared" ref="L71:L77" si="12">E71*K71</f>
        <v>0</v>
      </c>
      <c r="N71" s="83">
        <f t="shared" ref="N71:N77" si="13">E71*M71</f>
        <v>0</v>
      </c>
      <c r="O71" s="84">
        <v>23</v>
      </c>
      <c r="P71" s="84" t="s">
        <v>149</v>
      </c>
      <c r="V71" s="87" t="s">
        <v>104</v>
      </c>
      <c r="W71" s="83">
        <v>0.495</v>
      </c>
      <c r="X71" s="126" t="s">
        <v>318</v>
      </c>
      <c r="Y71" s="126" t="s">
        <v>316</v>
      </c>
      <c r="Z71" s="81" t="s">
        <v>319</v>
      </c>
      <c r="AB71" s="84">
        <v>7</v>
      </c>
      <c r="AJ71" s="70" t="s">
        <v>152</v>
      </c>
      <c r="AK71" s="70" t="s">
        <v>153</v>
      </c>
    </row>
    <row r="72" spans="1:37">
      <c r="A72" s="79">
        <v>47</v>
      </c>
      <c r="B72" s="80" t="s">
        <v>223</v>
      </c>
      <c r="C72" s="81" t="s">
        <v>320</v>
      </c>
      <c r="D72" s="82" t="s">
        <v>321</v>
      </c>
      <c r="E72" s="83">
        <v>2</v>
      </c>
      <c r="F72" s="84" t="s">
        <v>292</v>
      </c>
      <c r="G72" s="85">
        <v>0</v>
      </c>
      <c r="I72" s="85">
        <f>ROUND(E72*G72,2)</f>
        <v>0</v>
      </c>
      <c r="J72" s="85">
        <f t="shared" si="11"/>
        <v>0</v>
      </c>
      <c r="K72" s="86">
        <v>1.4599999999999999E-3</v>
      </c>
      <c r="L72" s="86">
        <f t="shared" si="12"/>
        <v>2.9199999999999999E-3</v>
      </c>
      <c r="N72" s="83">
        <f t="shared" si="13"/>
        <v>0</v>
      </c>
      <c r="O72" s="84">
        <v>23</v>
      </c>
      <c r="P72" s="84" t="s">
        <v>149</v>
      </c>
      <c r="V72" s="87" t="s">
        <v>96</v>
      </c>
      <c r="X72" s="126" t="s">
        <v>320</v>
      </c>
      <c r="Y72" s="126" t="s">
        <v>320</v>
      </c>
      <c r="Z72" s="81" t="s">
        <v>322</v>
      </c>
      <c r="AA72" s="81" t="s">
        <v>323</v>
      </c>
      <c r="AB72" s="84">
        <v>2</v>
      </c>
      <c r="AJ72" s="70" t="s">
        <v>228</v>
      </c>
      <c r="AK72" s="70" t="s">
        <v>153</v>
      </c>
    </row>
    <row r="73" spans="1:37">
      <c r="A73" s="79">
        <v>48</v>
      </c>
      <c r="B73" s="80" t="s">
        <v>223</v>
      </c>
      <c r="C73" s="81" t="s">
        <v>324</v>
      </c>
      <c r="D73" s="82" t="s">
        <v>325</v>
      </c>
      <c r="E73" s="83">
        <v>2</v>
      </c>
      <c r="F73" s="84" t="s">
        <v>292</v>
      </c>
      <c r="G73" s="85">
        <v>0</v>
      </c>
      <c r="I73" s="85">
        <f>ROUND(E73*G73,2)</f>
        <v>0</v>
      </c>
      <c r="J73" s="85">
        <f t="shared" si="11"/>
        <v>0</v>
      </c>
      <c r="K73" s="86">
        <v>4.1399999999999996E-3</v>
      </c>
      <c r="L73" s="86">
        <f t="shared" si="12"/>
        <v>8.2799999999999992E-3</v>
      </c>
      <c r="N73" s="83">
        <f t="shared" si="13"/>
        <v>0</v>
      </c>
      <c r="O73" s="84">
        <v>23</v>
      </c>
      <c r="P73" s="84" t="s">
        <v>149</v>
      </c>
      <c r="V73" s="87" t="s">
        <v>96</v>
      </c>
      <c r="X73" s="126" t="s">
        <v>324</v>
      </c>
      <c r="Y73" s="126" t="s">
        <v>324</v>
      </c>
      <c r="Z73" s="81" t="s">
        <v>322</v>
      </c>
      <c r="AA73" s="81" t="s">
        <v>326</v>
      </c>
      <c r="AB73" s="84">
        <v>2</v>
      </c>
      <c r="AJ73" s="70" t="s">
        <v>228</v>
      </c>
      <c r="AK73" s="70" t="s">
        <v>153</v>
      </c>
    </row>
    <row r="74" spans="1:37" ht="25.5">
      <c r="A74" s="79">
        <v>49</v>
      </c>
      <c r="B74" s="80" t="s">
        <v>241</v>
      </c>
      <c r="C74" s="81" t="s">
        <v>327</v>
      </c>
      <c r="D74" s="82" t="s">
        <v>328</v>
      </c>
      <c r="E74" s="83">
        <v>1</v>
      </c>
      <c r="F74" s="84" t="s">
        <v>292</v>
      </c>
      <c r="G74" s="85">
        <v>0</v>
      </c>
      <c r="H74" s="85">
        <f>ROUND(E74*G74,2)</f>
        <v>0</v>
      </c>
      <c r="J74" s="85">
        <f t="shared" si="11"/>
        <v>0</v>
      </c>
      <c r="K74" s="86">
        <v>13.85502</v>
      </c>
      <c r="L74" s="86">
        <f t="shared" si="12"/>
        <v>13.85502</v>
      </c>
      <c r="N74" s="83">
        <f t="shared" si="13"/>
        <v>0</v>
      </c>
      <c r="O74" s="84">
        <v>23</v>
      </c>
      <c r="P74" s="84" t="s">
        <v>149</v>
      </c>
      <c r="V74" s="87" t="s">
        <v>104</v>
      </c>
      <c r="W74" s="83">
        <v>61.695999999999998</v>
      </c>
      <c r="X74" s="126" t="s">
        <v>329</v>
      </c>
      <c r="Y74" s="126" t="s">
        <v>327</v>
      </c>
      <c r="Z74" s="81" t="s">
        <v>330</v>
      </c>
      <c r="AB74" s="84">
        <v>7</v>
      </c>
      <c r="AJ74" s="70" t="s">
        <v>152</v>
      </c>
      <c r="AK74" s="70" t="s">
        <v>153</v>
      </c>
    </row>
    <row r="75" spans="1:37" ht="25.5">
      <c r="A75" s="79">
        <v>50</v>
      </c>
      <c r="B75" s="80" t="s">
        <v>223</v>
      </c>
      <c r="C75" s="81" t="s">
        <v>331</v>
      </c>
      <c r="D75" s="82" t="s">
        <v>332</v>
      </c>
      <c r="E75" s="83">
        <v>1</v>
      </c>
      <c r="F75" s="84" t="s">
        <v>292</v>
      </c>
      <c r="G75" s="85">
        <v>0</v>
      </c>
      <c r="I75" s="85">
        <f>ROUND(E75*G75,2)</f>
        <v>0</v>
      </c>
      <c r="J75" s="85">
        <f t="shared" si="11"/>
        <v>0</v>
      </c>
      <c r="L75" s="86">
        <f t="shared" si="12"/>
        <v>0</v>
      </c>
      <c r="N75" s="83">
        <f t="shared" si="13"/>
        <v>0</v>
      </c>
      <c r="O75" s="84">
        <v>23</v>
      </c>
      <c r="P75" s="84" t="s">
        <v>149</v>
      </c>
      <c r="V75" s="87" t="s">
        <v>96</v>
      </c>
      <c r="X75" s="126" t="s">
        <v>331</v>
      </c>
      <c r="Y75" s="126" t="s">
        <v>331</v>
      </c>
      <c r="Z75" s="81" t="s">
        <v>322</v>
      </c>
      <c r="AA75" s="81" t="s">
        <v>333</v>
      </c>
      <c r="AB75" s="84">
        <v>8</v>
      </c>
      <c r="AJ75" s="70" t="s">
        <v>228</v>
      </c>
      <c r="AK75" s="70" t="s">
        <v>153</v>
      </c>
    </row>
    <row r="76" spans="1:37" ht="25.5">
      <c r="A76" s="79">
        <v>51</v>
      </c>
      <c r="B76" s="80" t="s">
        <v>214</v>
      </c>
      <c r="C76" s="81" t="s">
        <v>334</v>
      </c>
      <c r="D76" s="82" t="s">
        <v>335</v>
      </c>
      <c r="E76" s="83">
        <v>1</v>
      </c>
      <c r="F76" s="84" t="s">
        <v>292</v>
      </c>
      <c r="G76" s="85">
        <v>0</v>
      </c>
      <c r="H76" s="85">
        <f>ROUND(E76*G76,2)</f>
        <v>0</v>
      </c>
      <c r="J76" s="85">
        <f t="shared" si="11"/>
        <v>0</v>
      </c>
      <c r="K76" s="86">
        <v>0.14494000000000001</v>
      </c>
      <c r="L76" s="86">
        <f t="shared" si="12"/>
        <v>0.14494000000000001</v>
      </c>
      <c r="N76" s="83">
        <f t="shared" si="13"/>
        <v>0</v>
      </c>
      <c r="O76" s="84">
        <v>23</v>
      </c>
      <c r="P76" s="84" t="s">
        <v>149</v>
      </c>
      <c r="V76" s="87" t="s">
        <v>104</v>
      </c>
      <c r="W76" s="83">
        <v>4.407</v>
      </c>
      <c r="X76" s="126" t="s">
        <v>336</v>
      </c>
      <c r="Y76" s="126" t="s">
        <v>334</v>
      </c>
      <c r="Z76" s="81" t="s">
        <v>319</v>
      </c>
      <c r="AB76" s="84">
        <v>7</v>
      </c>
      <c r="AJ76" s="70" t="s">
        <v>152</v>
      </c>
      <c r="AK76" s="70" t="s">
        <v>153</v>
      </c>
    </row>
    <row r="77" spans="1:37" ht="25.5">
      <c r="A77" s="79">
        <v>52</v>
      </c>
      <c r="B77" s="80" t="s">
        <v>223</v>
      </c>
      <c r="C77" s="81" t="s">
        <v>337</v>
      </c>
      <c r="D77" s="82" t="s">
        <v>338</v>
      </c>
      <c r="E77" s="83">
        <v>1</v>
      </c>
      <c r="F77" s="84" t="s">
        <v>292</v>
      </c>
      <c r="G77" s="85">
        <v>0</v>
      </c>
      <c r="I77" s="85">
        <f>ROUND(E77*G77,2)</f>
        <v>0</v>
      </c>
      <c r="J77" s="85">
        <f t="shared" si="11"/>
        <v>0</v>
      </c>
      <c r="K77" s="86">
        <v>0.22600000000000001</v>
      </c>
      <c r="L77" s="86">
        <f t="shared" si="12"/>
        <v>0.22600000000000001</v>
      </c>
      <c r="N77" s="83">
        <f t="shared" si="13"/>
        <v>0</v>
      </c>
      <c r="O77" s="84">
        <v>23</v>
      </c>
      <c r="P77" s="84" t="s">
        <v>149</v>
      </c>
      <c r="V77" s="87" t="s">
        <v>96</v>
      </c>
      <c r="X77" s="126" t="s">
        <v>339</v>
      </c>
      <c r="Y77" s="126" t="s">
        <v>337</v>
      </c>
      <c r="Z77" s="81" t="s">
        <v>300</v>
      </c>
      <c r="AA77" s="81" t="s">
        <v>149</v>
      </c>
      <c r="AB77" s="84">
        <v>8</v>
      </c>
      <c r="AJ77" s="70" t="s">
        <v>228</v>
      </c>
      <c r="AK77" s="70" t="s">
        <v>153</v>
      </c>
    </row>
    <row r="78" spans="1:37">
      <c r="D78" s="127" t="s">
        <v>340</v>
      </c>
      <c r="E78" s="128">
        <f>J78</f>
        <v>0</v>
      </c>
      <c r="H78" s="128">
        <f>SUM(H70:H77)</f>
        <v>0</v>
      </c>
      <c r="I78" s="128">
        <f>SUM(I70:I77)</f>
        <v>0</v>
      </c>
      <c r="J78" s="128">
        <f>SUM(J70:J77)</f>
        <v>0</v>
      </c>
      <c r="L78" s="129">
        <f>SUM(L70:L77)</f>
        <v>14.237160000000001</v>
      </c>
      <c r="N78" s="130">
        <f>SUM(N70:N77)</f>
        <v>0</v>
      </c>
      <c r="W78" s="83">
        <f>SUM(W70:W77)</f>
        <v>66.597999999999999</v>
      </c>
    </row>
    <row r="80" spans="1:37">
      <c r="B80" s="81" t="s">
        <v>341</v>
      </c>
    </row>
    <row r="81" spans="1:37">
      <c r="A81" s="79">
        <v>53</v>
      </c>
      <c r="B81" s="80" t="s">
        <v>259</v>
      </c>
      <c r="C81" s="81" t="s">
        <v>342</v>
      </c>
      <c r="D81" s="82" t="s">
        <v>343</v>
      </c>
      <c r="E81" s="83">
        <v>5</v>
      </c>
      <c r="F81" s="84" t="s">
        <v>217</v>
      </c>
      <c r="G81" s="85">
        <v>0</v>
      </c>
      <c r="H81" s="85">
        <f>ROUND(E81*G81,2)</f>
        <v>0</v>
      </c>
      <c r="J81" s="85">
        <f t="shared" ref="J81:J97" si="14">ROUND(E81*G81,2)</f>
        <v>0</v>
      </c>
      <c r="K81" s="86">
        <v>0.20230000000000001</v>
      </c>
      <c r="L81" s="86">
        <f t="shared" ref="L81:L97" si="15">E81*K81</f>
        <v>1.0115000000000001</v>
      </c>
      <c r="N81" s="83">
        <f t="shared" ref="N81:N97" si="16">E81*M81</f>
        <v>0</v>
      </c>
      <c r="O81" s="84">
        <v>23</v>
      </c>
      <c r="P81" s="84" t="s">
        <v>149</v>
      </c>
      <c r="V81" s="87" t="s">
        <v>104</v>
      </c>
      <c r="W81" s="83">
        <v>1.575</v>
      </c>
      <c r="X81" s="126" t="s">
        <v>344</v>
      </c>
      <c r="Y81" s="126" t="s">
        <v>342</v>
      </c>
      <c r="Z81" s="81" t="s">
        <v>283</v>
      </c>
      <c r="AB81" s="84">
        <v>7</v>
      </c>
      <c r="AJ81" s="70" t="s">
        <v>152</v>
      </c>
      <c r="AK81" s="70" t="s">
        <v>153</v>
      </c>
    </row>
    <row r="82" spans="1:37" ht="25.5">
      <c r="A82" s="79">
        <v>54</v>
      </c>
      <c r="B82" s="80" t="s">
        <v>223</v>
      </c>
      <c r="C82" s="81" t="s">
        <v>345</v>
      </c>
      <c r="D82" s="82" t="s">
        <v>346</v>
      </c>
      <c r="E82" s="83">
        <v>5.25</v>
      </c>
      <c r="F82" s="84" t="s">
        <v>292</v>
      </c>
      <c r="G82" s="85">
        <v>0</v>
      </c>
      <c r="I82" s="85">
        <f>ROUND(E82*G82,2)</f>
        <v>0</v>
      </c>
      <c r="J82" s="85">
        <f t="shared" si="14"/>
        <v>0</v>
      </c>
      <c r="K82" s="86">
        <v>0.08</v>
      </c>
      <c r="L82" s="86">
        <f t="shared" si="15"/>
        <v>0.42</v>
      </c>
      <c r="N82" s="83">
        <f t="shared" si="16"/>
        <v>0</v>
      </c>
      <c r="O82" s="84">
        <v>23</v>
      </c>
      <c r="P82" s="84" t="s">
        <v>149</v>
      </c>
      <c r="V82" s="87" t="s">
        <v>96</v>
      </c>
      <c r="X82" s="126" t="s">
        <v>347</v>
      </c>
      <c r="Y82" s="126" t="s">
        <v>345</v>
      </c>
      <c r="Z82" s="81" t="s">
        <v>300</v>
      </c>
      <c r="AA82" s="81" t="s">
        <v>149</v>
      </c>
      <c r="AB82" s="84">
        <v>8</v>
      </c>
      <c r="AJ82" s="70" t="s">
        <v>228</v>
      </c>
      <c r="AK82" s="70" t="s">
        <v>153</v>
      </c>
    </row>
    <row r="83" spans="1:37">
      <c r="A83" s="79">
        <v>55</v>
      </c>
      <c r="B83" s="80" t="s">
        <v>259</v>
      </c>
      <c r="C83" s="81" t="s">
        <v>348</v>
      </c>
      <c r="D83" s="82" t="s">
        <v>349</v>
      </c>
      <c r="E83" s="83">
        <v>28</v>
      </c>
      <c r="F83" s="84" t="s">
        <v>217</v>
      </c>
      <c r="G83" s="85">
        <v>0</v>
      </c>
      <c r="H83" s="85">
        <f>ROUND(E83*G83,2)</f>
        <v>0</v>
      </c>
      <c r="J83" s="85">
        <f t="shared" si="14"/>
        <v>0</v>
      </c>
      <c r="K83" s="86">
        <v>0.15554999999999999</v>
      </c>
      <c r="L83" s="86">
        <f t="shared" si="15"/>
        <v>4.3553999999999995</v>
      </c>
      <c r="N83" s="83">
        <f t="shared" si="16"/>
        <v>0</v>
      </c>
      <c r="O83" s="84">
        <v>23</v>
      </c>
      <c r="P83" s="84" t="s">
        <v>149</v>
      </c>
      <c r="V83" s="87" t="s">
        <v>104</v>
      </c>
      <c r="W83" s="83">
        <v>7.28</v>
      </c>
      <c r="X83" s="126" t="s">
        <v>350</v>
      </c>
      <c r="Y83" s="126" t="s">
        <v>348</v>
      </c>
      <c r="Z83" s="81" t="s">
        <v>283</v>
      </c>
      <c r="AB83" s="84">
        <v>7</v>
      </c>
      <c r="AJ83" s="70" t="s">
        <v>152</v>
      </c>
      <c r="AK83" s="70" t="s">
        <v>153</v>
      </c>
    </row>
    <row r="84" spans="1:37" ht="25.5">
      <c r="A84" s="79">
        <v>56</v>
      </c>
      <c r="B84" s="80" t="s">
        <v>223</v>
      </c>
      <c r="C84" s="81" t="s">
        <v>351</v>
      </c>
      <c r="D84" s="82" t="s">
        <v>352</v>
      </c>
      <c r="E84" s="83">
        <v>29.4</v>
      </c>
      <c r="F84" s="84" t="s">
        <v>292</v>
      </c>
      <c r="G84" s="85">
        <v>0</v>
      </c>
      <c r="I84" s="85">
        <f>ROUND(E84*G84,2)</f>
        <v>0</v>
      </c>
      <c r="J84" s="85">
        <f t="shared" si="14"/>
        <v>0</v>
      </c>
      <c r="K84" s="86">
        <v>5.1999999999999998E-2</v>
      </c>
      <c r="L84" s="86">
        <f t="shared" si="15"/>
        <v>1.5287999999999999</v>
      </c>
      <c r="N84" s="83">
        <f t="shared" si="16"/>
        <v>0</v>
      </c>
      <c r="O84" s="84">
        <v>23</v>
      </c>
      <c r="P84" s="84" t="s">
        <v>149</v>
      </c>
      <c r="V84" s="87" t="s">
        <v>96</v>
      </c>
      <c r="X84" s="126" t="s">
        <v>353</v>
      </c>
      <c r="Y84" s="126" t="s">
        <v>351</v>
      </c>
      <c r="Z84" s="81" t="s">
        <v>300</v>
      </c>
      <c r="AA84" s="81" t="s">
        <v>149</v>
      </c>
      <c r="AB84" s="84">
        <v>8</v>
      </c>
      <c r="AJ84" s="70" t="s">
        <v>228</v>
      </c>
      <c r="AK84" s="70" t="s">
        <v>153</v>
      </c>
    </row>
    <row r="85" spans="1:37">
      <c r="A85" s="79">
        <v>57</v>
      </c>
      <c r="B85" s="80" t="s">
        <v>259</v>
      </c>
      <c r="C85" s="81" t="s">
        <v>354</v>
      </c>
      <c r="D85" s="82" t="s">
        <v>355</v>
      </c>
      <c r="E85" s="83">
        <v>20</v>
      </c>
      <c r="F85" s="84" t="s">
        <v>217</v>
      </c>
      <c r="G85" s="85">
        <v>0</v>
      </c>
      <c r="H85" s="85">
        <f>ROUND(E85*G85,2)</f>
        <v>0</v>
      </c>
      <c r="J85" s="85">
        <f t="shared" si="14"/>
        <v>0</v>
      </c>
      <c r="K85" s="86">
        <v>0.10562000000000001</v>
      </c>
      <c r="L85" s="86">
        <f t="shared" si="15"/>
        <v>2.1124000000000001</v>
      </c>
      <c r="N85" s="83">
        <f t="shared" si="16"/>
        <v>0</v>
      </c>
      <c r="O85" s="84">
        <v>23</v>
      </c>
      <c r="P85" s="84" t="s">
        <v>149</v>
      </c>
      <c r="V85" s="87" t="s">
        <v>104</v>
      </c>
      <c r="W85" s="83">
        <v>2.78</v>
      </c>
      <c r="X85" s="126" t="s">
        <v>356</v>
      </c>
      <c r="Y85" s="126" t="s">
        <v>354</v>
      </c>
      <c r="Z85" s="81" t="s">
        <v>283</v>
      </c>
      <c r="AB85" s="84">
        <v>6</v>
      </c>
      <c r="AJ85" s="70" t="s">
        <v>152</v>
      </c>
      <c r="AK85" s="70" t="s">
        <v>153</v>
      </c>
    </row>
    <row r="86" spans="1:37">
      <c r="A86" s="79">
        <v>58</v>
      </c>
      <c r="B86" s="80" t="s">
        <v>223</v>
      </c>
      <c r="C86" s="81" t="s">
        <v>357</v>
      </c>
      <c r="D86" s="82" t="s">
        <v>358</v>
      </c>
      <c r="E86" s="83">
        <v>21</v>
      </c>
      <c r="F86" s="84" t="s">
        <v>292</v>
      </c>
      <c r="G86" s="85">
        <v>0</v>
      </c>
      <c r="I86" s="85">
        <f>ROUND(E86*G86,2)</f>
        <v>0</v>
      </c>
      <c r="J86" s="85">
        <f t="shared" si="14"/>
        <v>0</v>
      </c>
      <c r="K86" s="86">
        <v>2.1999999999999999E-2</v>
      </c>
      <c r="L86" s="86">
        <f t="shared" si="15"/>
        <v>0.46199999999999997</v>
      </c>
      <c r="N86" s="83">
        <f t="shared" si="16"/>
        <v>0</v>
      </c>
      <c r="O86" s="84">
        <v>23</v>
      </c>
      <c r="P86" s="84" t="s">
        <v>149</v>
      </c>
      <c r="V86" s="87" t="s">
        <v>96</v>
      </c>
      <c r="X86" s="126" t="s">
        <v>357</v>
      </c>
      <c r="Y86" s="126" t="s">
        <v>357</v>
      </c>
      <c r="Z86" s="81" t="s">
        <v>300</v>
      </c>
      <c r="AA86" s="81" t="s">
        <v>149</v>
      </c>
      <c r="AB86" s="84">
        <v>8</v>
      </c>
      <c r="AJ86" s="70" t="s">
        <v>228</v>
      </c>
      <c r="AK86" s="70" t="s">
        <v>153</v>
      </c>
    </row>
    <row r="87" spans="1:37">
      <c r="A87" s="79">
        <v>59</v>
      </c>
      <c r="B87" s="80" t="s">
        <v>259</v>
      </c>
      <c r="C87" s="81" t="s">
        <v>359</v>
      </c>
      <c r="D87" s="82" t="s">
        <v>360</v>
      </c>
      <c r="E87" s="83">
        <v>5.3609999999999998</v>
      </c>
      <c r="F87" s="84" t="s">
        <v>160</v>
      </c>
      <c r="G87" s="85">
        <v>0</v>
      </c>
      <c r="H87" s="85">
        <f t="shared" ref="H87:H97" si="17">ROUND(E87*G87,2)</f>
        <v>0</v>
      </c>
      <c r="J87" s="85">
        <f t="shared" si="14"/>
        <v>0</v>
      </c>
      <c r="K87" s="86">
        <v>2.3628499999999999</v>
      </c>
      <c r="L87" s="86">
        <f t="shared" si="15"/>
        <v>12.667238849999999</v>
      </c>
      <c r="N87" s="83">
        <f t="shared" si="16"/>
        <v>0</v>
      </c>
      <c r="O87" s="84">
        <v>23</v>
      </c>
      <c r="P87" s="84" t="s">
        <v>149</v>
      </c>
      <c r="V87" s="87" t="s">
        <v>104</v>
      </c>
      <c r="W87" s="83">
        <v>7.7309999999999999</v>
      </c>
      <c r="X87" s="126" t="s">
        <v>361</v>
      </c>
      <c r="Y87" s="126" t="s">
        <v>359</v>
      </c>
      <c r="Z87" s="81" t="s">
        <v>283</v>
      </c>
      <c r="AB87" s="84">
        <v>7</v>
      </c>
      <c r="AJ87" s="70" t="s">
        <v>152</v>
      </c>
      <c r="AK87" s="70" t="s">
        <v>153</v>
      </c>
    </row>
    <row r="88" spans="1:37">
      <c r="A88" s="79">
        <v>60</v>
      </c>
      <c r="B88" s="80" t="s">
        <v>259</v>
      </c>
      <c r="C88" s="81" t="s">
        <v>362</v>
      </c>
      <c r="D88" s="82" t="s">
        <v>363</v>
      </c>
      <c r="E88" s="83">
        <v>8.1000000000000003E-2</v>
      </c>
      <c r="F88" s="84" t="s">
        <v>248</v>
      </c>
      <c r="G88" s="85">
        <v>0</v>
      </c>
      <c r="H88" s="85">
        <f t="shared" si="17"/>
        <v>0</v>
      </c>
      <c r="J88" s="85">
        <f t="shared" si="14"/>
        <v>0</v>
      </c>
      <c r="K88" s="86">
        <v>1.00865</v>
      </c>
      <c r="L88" s="86">
        <f t="shared" si="15"/>
        <v>8.170065E-2</v>
      </c>
      <c r="N88" s="83">
        <f t="shared" si="16"/>
        <v>0</v>
      </c>
      <c r="O88" s="84">
        <v>23</v>
      </c>
      <c r="P88" s="84" t="s">
        <v>149</v>
      </c>
      <c r="V88" s="87" t="s">
        <v>104</v>
      </c>
      <c r="W88" s="83">
        <v>0.8</v>
      </c>
      <c r="X88" s="126" t="s">
        <v>364</v>
      </c>
      <c r="Y88" s="126" t="s">
        <v>362</v>
      </c>
      <c r="Z88" s="81" t="s">
        <v>283</v>
      </c>
      <c r="AB88" s="84">
        <v>7</v>
      </c>
      <c r="AJ88" s="70" t="s">
        <v>152</v>
      </c>
      <c r="AK88" s="70" t="s">
        <v>153</v>
      </c>
    </row>
    <row r="89" spans="1:37">
      <c r="A89" s="79">
        <v>61</v>
      </c>
      <c r="B89" s="80" t="s">
        <v>145</v>
      </c>
      <c r="C89" s="81" t="s">
        <v>365</v>
      </c>
      <c r="D89" s="82" t="s">
        <v>366</v>
      </c>
      <c r="E89" s="83">
        <v>19</v>
      </c>
      <c r="F89" s="84" t="s">
        <v>217</v>
      </c>
      <c r="G89" s="85">
        <v>0</v>
      </c>
      <c r="H89" s="85">
        <f t="shared" si="17"/>
        <v>0</v>
      </c>
      <c r="J89" s="85">
        <f t="shared" si="14"/>
        <v>0</v>
      </c>
      <c r="K89" s="86">
        <v>2.0000000000000002E-5</v>
      </c>
      <c r="L89" s="86">
        <f t="shared" si="15"/>
        <v>3.8000000000000002E-4</v>
      </c>
      <c r="N89" s="83">
        <f t="shared" si="16"/>
        <v>0</v>
      </c>
      <c r="O89" s="84">
        <v>23</v>
      </c>
      <c r="P89" s="84" t="s">
        <v>149</v>
      </c>
      <c r="V89" s="87" t="s">
        <v>104</v>
      </c>
      <c r="W89" s="83">
        <v>1.159</v>
      </c>
      <c r="X89" s="126" t="s">
        <v>367</v>
      </c>
      <c r="Y89" s="126" t="s">
        <v>365</v>
      </c>
      <c r="Z89" s="81" t="s">
        <v>283</v>
      </c>
      <c r="AB89" s="84">
        <v>1</v>
      </c>
      <c r="AJ89" s="70" t="s">
        <v>152</v>
      </c>
      <c r="AK89" s="70" t="s">
        <v>153</v>
      </c>
    </row>
    <row r="90" spans="1:37">
      <c r="A90" s="79">
        <v>62</v>
      </c>
      <c r="B90" s="80" t="s">
        <v>145</v>
      </c>
      <c r="C90" s="81" t="s">
        <v>368</v>
      </c>
      <c r="D90" s="82" t="s">
        <v>369</v>
      </c>
      <c r="E90" s="83">
        <v>6.2969999999999997</v>
      </c>
      <c r="F90" s="84" t="s">
        <v>248</v>
      </c>
      <c r="G90" s="85">
        <v>0</v>
      </c>
      <c r="H90" s="85">
        <f t="shared" si="17"/>
        <v>0</v>
      </c>
      <c r="J90" s="85">
        <f t="shared" si="14"/>
        <v>0</v>
      </c>
      <c r="L90" s="86">
        <f t="shared" si="15"/>
        <v>0</v>
      </c>
      <c r="N90" s="83">
        <f t="shared" si="16"/>
        <v>0</v>
      </c>
      <c r="O90" s="84">
        <v>23</v>
      </c>
      <c r="P90" s="84" t="s">
        <v>149</v>
      </c>
      <c r="V90" s="87" t="s">
        <v>104</v>
      </c>
      <c r="W90" s="83">
        <v>4.7789999999999999</v>
      </c>
      <c r="X90" s="126" t="s">
        <v>370</v>
      </c>
      <c r="Y90" s="126" t="s">
        <v>368</v>
      </c>
      <c r="Z90" s="81" t="s">
        <v>151</v>
      </c>
      <c r="AB90" s="84">
        <v>6</v>
      </c>
      <c r="AJ90" s="70" t="s">
        <v>152</v>
      </c>
      <c r="AK90" s="70" t="s">
        <v>153</v>
      </c>
    </row>
    <row r="91" spans="1:37">
      <c r="A91" s="79">
        <v>63</v>
      </c>
      <c r="B91" s="80" t="s">
        <v>145</v>
      </c>
      <c r="C91" s="81" t="s">
        <v>371</v>
      </c>
      <c r="D91" s="82" t="s">
        <v>372</v>
      </c>
      <c r="E91" s="83">
        <v>6.2969999999999997</v>
      </c>
      <c r="F91" s="84" t="s">
        <v>248</v>
      </c>
      <c r="G91" s="85">
        <v>0</v>
      </c>
      <c r="H91" s="85">
        <f t="shared" si="17"/>
        <v>0</v>
      </c>
      <c r="J91" s="85">
        <f t="shared" si="14"/>
        <v>0</v>
      </c>
      <c r="L91" s="86">
        <f t="shared" si="15"/>
        <v>0</v>
      </c>
      <c r="N91" s="83">
        <f t="shared" si="16"/>
        <v>0</v>
      </c>
      <c r="O91" s="84">
        <v>23</v>
      </c>
      <c r="P91" s="84" t="s">
        <v>149</v>
      </c>
      <c r="V91" s="87" t="s">
        <v>104</v>
      </c>
      <c r="W91" s="83">
        <v>6.3E-2</v>
      </c>
      <c r="X91" s="126" t="s">
        <v>373</v>
      </c>
      <c r="Y91" s="126" t="s">
        <v>371</v>
      </c>
      <c r="Z91" s="81" t="s">
        <v>151</v>
      </c>
      <c r="AB91" s="84">
        <v>6</v>
      </c>
      <c r="AJ91" s="70" t="s">
        <v>152</v>
      </c>
      <c r="AK91" s="70" t="s">
        <v>153</v>
      </c>
    </row>
    <row r="92" spans="1:37">
      <c r="A92" s="79">
        <v>64</v>
      </c>
      <c r="B92" s="80" t="s">
        <v>145</v>
      </c>
      <c r="C92" s="81" t="s">
        <v>374</v>
      </c>
      <c r="D92" s="82" t="s">
        <v>375</v>
      </c>
      <c r="E92" s="83">
        <v>157.42500000000001</v>
      </c>
      <c r="F92" s="84" t="s">
        <v>248</v>
      </c>
      <c r="G92" s="85">
        <v>0.33</v>
      </c>
      <c r="H92" s="85">
        <f t="shared" si="17"/>
        <v>51.95</v>
      </c>
      <c r="J92" s="85">
        <f t="shared" si="14"/>
        <v>51.95</v>
      </c>
      <c r="L92" s="86">
        <f t="shared" si="15"/>
        <v>0</v>
      </c>
      <c r="N92" s="83">
        <f t="shared" si="16"/>
        <v>0</v>
      </c>
      <c r="O92" s="84">
        <v>23</v>
      </c>
      <c r="P92" s="84" t="s">
        <v>149</v>
      </c>
      <c r="V92" s="87" t="s">
        <v>104</v>
      </c>
      <c r="X92" s="126" t="s">
        <v>376</v>
      </c>
      <c r="Y92" s="126" t="s">
        <v>374</v>
      </c>
      <c r="Z92" s="81" t="s">
        <v>151</v>
      </c>
      <c r="AB92" s="84">
        <v>6</v>
      </c>
      <c r="AJ92" s="70" t="s">
        <v>152</v>
      </c>
      <c r="AK92" s="70" t="s">
        <v>153</v>
      </c>
    </row>
    <row r="93" spans="1:37">
      <c r="A93" s="79">
        <v>65</v>
      </c>
      <c r="B93" s="80" t="s">
        <v>145</v>
      </c>
      <c r="C93" s="81" t="s">
        <v>377</v>
      </c>
      <c r="D93" s="82" t="s">
        <v>378</v>
      </c>
      <c r="E93" s="83">
        <v>6.2969999999999997</v>
      </c>
      <c r="F93" s="84" t="s">
        <v>248</v>
      </c>
      <c r="G93" s="85">
        <v>0</v>
      </c>
      <c r="H93" s="85">
        <f t="shared" si="17"/>
        <v>0</v>
      </c>
      <c r="J93" s="85">
        <f t="shared" si="14"/>
        <v>0</v>
      </c>
      <c r="L93" s="86">
        <f t="shared" si="15"/>
        <v>0</v>
      </c>
      <c r="N93" s="83">
        <f t="shared" si="16"/>
        <v>0</v>
      </c>
      <c r="O93" s="84">
        <v>23</v>
      </c>
      <c r="P93" s="84" t="s">
        <v>149</v>
      </c>
      <c r="V93" s="87" t="s">
        <v>104</v>
      </c>
      <c r="W93" s="83">
        <v>0.57899999999999996</v>
      </c>
      <c r="X93" s="126" t="s">
        <v>379</v>
      </c>
      <c r="Y93" s="126" t="s">
        <v>377</v>
      </c>
      <c r="Z93" s="81" t="s">
        <v>151</v>
      </c>
      <c r="AB93" s="84">
        <v>7</v>
      </c>
      <c r="AJ93" s="70" t="s">
        <v>152</v>
      </c>
      <c r="AK93" s="70" t="s">
        <v>153</v>
      </c>
    </row>
    <row r="94" spans="1:37">
      <c r="A94" s="79">
        <v>66</v>
      </c>
      <c r="B94" s="80" t="s">
        <v>380</v>
      </c>
      <c r="C94" s="81" t="s">
        <v>381</v>
      </c>
      <c r="D94" s="82" t="s">
        <v>382</v>
      </c>
      <c r="E94" s="83">
        <v>2.8069999999999999</v>
      </c>
      <c r="F94" s="84" t="s">
        <v>248</v>
      </c>
      <c r="G94" s="85">
        <v>0</v>
      </c>
      <c r="H94" s="85">
        <f t="shared" si="17"/>
        <v>0</v>
      </c>
      <c r="J94" s="85">
        <f t="shared" si="14"/>
        <v>0</v>
      </c>
      <c r="L94" s="86">
        <f t="shared" si="15"/>
        <v>0</v>
      </c>
      <c r="N94" s="83">
        <f t="shared" si="16"/>
        <v>0</v>
      </c>
      <c r="O94" s="84">
        <v>23</v>
      </c>
      <c r="P94" s="84" t="s">
        <v>149</v>
      </c>
      <c r="V94" s="87" t="s">
        <v>104</v>
      </c>
      <c r="X94" s="126" t="s">
        <v>383</v>
      </c>
      <c r="Y94" s="126" t="s">
        <v>381</v>
      </c>
      <c r="Z94" s="81" t="s">
        <v>151</v>
      </c>
      <c r="AB94" s="84">
        <v>7</v>
      </c>
      <c r="AJ94" s="70" t="s">
        <v>152</v>
      </c>
      <c r="AK94" s="70" t="s">
        <v>153</v>
      </c>
    </row>
    <row r="95" spans="1:37" ht="25.5">
      <c r="A95" s="79">
        <v>67</v>
      </c>
      <c r="B95" s="80" t="s">
        <v>145</v>
      </c>
      <c r="C95" s="81" t="s">
        <v>384</v>
      </c>
      <c r="D95" s="82" t="s">
        <v>385</v>
      </c>
      <c r="E95" s="83">
        <v>3.49</v>
      </c>
      <c r="F95" s="84" t="s">
        <v>248</v>
      </c>
      <c r="G95" s="85">
        <v>0</v>
      </c>
      <c r="H95" s="85">
        <f t="shared" si="17"/>
        <v>0</v>
      </c>
      <c r="J95" s="85">
        <f t="shared" si="14"/>
        <v>0</v>
      </c>
      <c r="L95" s="86">
        <f t="shared" si="15"/>
        <v>0</v>
      </c>
      <c r="N95" s="83">
        <f t="shared" si="16"/>
        <v>0</v>
      </c>
      <c r="O95" s="84">
        <v>23</v>
      </c>
      <c r="P95" s="84" t="s">
        <v>149</v>
      </c>
      <c r="V95" s="87" t="s">
        <v>104</v>
      </c>
      <c r="X95" s="126" t="s">
        <v>386</v>
      </c>
      <c r="Y95" s="126" t="s">
        <v>384</v>
      </c>
      <c r="Z95" s="81" t="s">
        <v>151</v>
      </c>
      <c r="AB95" s="84">
        <v>7</v>
      </c>
      <c r="AJ95" s="70" t="s">
        <v>152</v>
      </c>
      <c r="AK95" s="70" t="s">
        <v>153</v>
      </c>
    </row>
    <row r="96" spans="1:37">
      <c r="A96" s="79">
        <v>68</v>
      </c>
      <c r="B96" s="80" t="s">
        <v>145</v>
      </c>
      <c r="C96" s="81" t="s">
        <v>387</v>
      </c>
      <c r="D96" s="82" t="s">
        <v>388</v>
      </c>
      <c r="E96" s="83">
        <v>12</v>
      </c>
      <c r="F96" s="84" t="s">
        <v>160</v>
      </c>
      <c r="G96" s="85">
        <v>0</v>
      </c>
      <c r="H96" s="85">
        <f t="shared" si="17"/>
        <v>0</v>
      </c>
      <c r="J96" s="85">
        <f t="shared" si="14"/>
        <v>0</v>
      </c>
      <c r="L96" s="86">
        <f t="shared" si="15"/>
        <v>0</v>
      </c>
      <c r="N96" s="83">
        <f t="shared" si="16"/>
        <v>0</v>
      </c>
      <c r="O96" s="84">
        <v>23</v>
      </c>
      <c r="P96" s="84" t="s">
        <v>149</v>
      </c>
      <c r="V96" s="87" t="s">
        <v>104</v>
      </c>
      <c r="X96" s="126" t="s">
        <v>389</v>
      </c>
      <c r="Y96" s="126" t="s">
        <v>387</v>
      </c>
      <c r="Z96" s="81" t="s">
        <v>151</v>
      </c>
      <c r="AB96" s="84">
        <v>7</v>
      </c>
      <c r="AJ96" s="70" t="s">
        <v>152</v>
      </c>
      <c r="AK96" s="70" t="s">
        <v>153</v>
      </c>
    </row>
    <row r="97" spans="1:37">
      <c r="A97" s="79">
        <v>69</v>
      </c>
      <c r="B97" s="80" t="s">
        <v>259</v>
      </c>
      <c r="C97" s="81" t="s">
        <v>390</v>
      </c>
      <c r="D97" s="82" t="s">
        <v>391</v>
      </c>
      <c r="E97" s="83">
        <v>98.176000000000002</v>
      </c>
      <c r="F97" s="84" t="s">
        <v>248</v>
      </c>
      <c r="G97" s="85">
        <v>0</v>
      </c>
      <c r="H97" s="85">
        <f t="shared" si="17"/>
        <v>0</v>
      </c>
      <c r="J97" s="85">
        <f t="shared" si="14"/>
        <v>0</v>
      </c>
      <c r="L97" s="86">
        <f t="shared" si="15"/>
        <v>0</v>
      </c>
      <c r="N97" s="83">
        <f t="shared" si="16"/>
        <v>0</v>
      </c>
      <c r="O97" s="84">
        <v>23</v>
      </c>
      <c r="P97" s="84" t="s">
        <v>149</v>
      </c>
      <c r="V97" s="87" t="s">
        <v>104</v>
      </c>
      <c r="W97" s="83">
        <v>36.619999999999997</v>
      </c>
      <c r="X97" s="126" t="s">
        <v>392</v>
      </c>
      <c r="Y97" s="126" t="s">
        <v>390</v>
      </c>
      <c r="Z97" s="81" t="s">
        <v>283</v>
      </c>
      <c r="AB97" s="84">
        <v>7</v>
      </c>
      <c r="AJ97" s="70" t="s">
        <v>152</v>
      </c>
      <c r="AK97" s="70" t="s">
        <v>153</v>
      </c>
    </row>
    <row r="98" spans="1:37">
      <c r="D98" s="127" t="s">
        <v>393</v>
      </c>
      <c r="E98" s="128">
        <f>J98</f>
        <v>51.95</v>
      </c>
      <c r="H98" s="128">
        <f>SUM(H80:H97)</f>
        <v>51.95</v>
      </c>
      <c r="I98" s="128">
        <f>SUM(I80:I97)</f>
        <v>0</v>
      </c>
      <c r="J98" s="128">
        <f>SUM(J80:J97)</f>
        <v>51.95</v>
      </c>
      <c r="L98" s="129">
        <f>SUM(L80:L97)</f>
        <v>22.639419499999999</v>
      </c>
      <c r="N98" s="130">
        <f>SUM(N80:N97)</f>
        <v>0</v>
      </c>
      <c r="W98" s="83">
        <f>SUM(W80:W97)</f>
        <v>63.366</v>
      </c>
    </row>
    <row r="100" spans="1:37">
      <c r="D100" s="127" t="s">
        <v>394</v>
      </c>
      <c r="E100" s="128">
        <f>J100</f>
        <v>51.95</v>
      </c>
      <c r="H100" s="128">
        <f>+H31+H42+H49+H68+H78+H98</f>
        <v>51.95</v>
      </c>
      <c r="I100" s="128">
        <f>+I31+I42+I49+I68+I78+I98</f>
        <v>0</v>
      </c>
      <c r="J100" s="128">
        <f>+J31+J42+J49+J68+J78+J98</f>
        <v>51.95</v>
      </c>
      <c r="L100" s="129">
        <f>+L31+L42+L49+L68+L78+L98</f>
        <v>98.175563850000003</v>
      </c>
      <c r="N100" s="130">
        <f>+N31+N42+N49+N68+N78+N98</f>
        <v>6.2970600000000001</v>
      </c>
      <c r="W100" s="83">
        <f>+W31+W42+W49+W68+W78+W98</f>
        <v>227.11899999999997</v>
      </c>
    </row>
    <row r="102" spans="1:37">
      <c r="D102" s="131" t="s">
        <v>395</v>
      </c>
      <c r="E102" s="128">
        <f>J102</f>
        <v>51.95</v>
      </c>
      <c r="H102" s="128">
        <f>+H100</f>
        <v>51.95</v>
      </c>
      <c r="I102" s="128">
        <f>+I100</f>
        <v>0</v>
      </c>
      <c r="J102" s="128">
        <f>+J100</f>
        <v>51.95</v>
      </c>
      <c r="L102" s="129">
        <f>+L100</f>
        <v>98.175563850000003</v>
      </c>
      <c r="N102" s="130">
        <f>+N100</f>
        <v>6.2970600000000001</v>
      </c>
      <c r="W102" s="83">
        <f>+W100</f>
        <v>227.11899999999997</v>
      </c>
    </row>
  </sheetData>
  <mergeCells count="2">
    <mergeCell ref="K9:L9"/>
    <mergeCell ref="M9:N9"/>
  </mergeCells>
  <pageMargins left="0.2" right="9.0277777777777804E-2" top="0.62916666666666698" bottom="0.59027777777777801" header="0.51180555555555496" footer="0.35416666666666702"/>
  <pageSetup paperSize="9" scale="92" firstPageNumber="0" orientation="landscape" useFirstPageNumber="1" horizontalDpi="300" verticalDpi="300" r:id="rId1"/>
  <headerFooter>
    <oddFooter>&amp;R&amp;"Arial Narrow,Bežné"&amp;8Strana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1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E21" sqref="E21"/>
    </sheetView>
  </sheetViews>
  <sheetFormatPr defaultColWidth="9" defaultRowHeight="13.5"/>
  <cols>
    <col min="1" max="1" width="45.85546875" style="70" customWidth="1"/>
    <col min="2" max="2" width="14.28515625" style="71" customWidth="1"/>
    <col min="3" max="3" width="13.5703125" style="71" customWidth="1"/>
    <col min="4" max="4" width="11.5703125" style="71" customWidth="1"/>
    <col min="5" max="5" width="12.140625" style="72" customWidth="1"/>
    <col min="6" max="6" width="10.140625" style="73" customWidth="1"/>
    <col min="7" max="7" width="9.140625" style="73" customWidth="1"/>
    <col min="8" max="23" width="9.140625" style="70" customWidth="1"/>
    <col min="24" max="25" width="5.7109375" style="70" customWidth="1"/>
    <col min="26" max="26" width="6.5703125" style="70" customWidth="1"/>
    <col min="27" max="27" width="24.28515625" style="70" customWidth="1"/>
    <col min="28" max="28" width="4.28515625" style="70" customWidth="1"/>
    <col min="29" max="29" width="8.28515625" style="70" customWidth="1"/>
    <col min="30" max="30" width="8.7109375" style="70" customWidth="1"/>
    <col min="31" max="37" width="9.140625" style="70" customWidth="1"/>
  </cols>
  <sheetData>
    <row r="1" spans="1:30" s="70" customFormat="1" ht="12.75">
      <c r="A1" s="74" t="s">
        <v>109</v>
      </c>
      <c r="B1" s="71"/>
      <c r="D1" s="71"/>
      <c r="E1" s="74" t="s">
        <v>110</v>
      </c>
      <c r="Z1" s="67" t="s">
        <v>2</v>
      </c>
      <c r="AA1" s="67" t="s">
        <v>3</v>
      </c>
      <c r="AB1" s="67" t="s">
        <v>4</v>
      </c>
      <c r="AC1" s="67" t="s">
        <v>5</v>
      </c>
      <c r="AD1" s="67" t="s">
        <v>6</v>
      </c>
    </row>
    <row r="2" spans="1:30" s="70" customFormat="1" ht="12.75">
      <c r="A2" s="74" t="s">
        <v>111</v>
      </c>
      <c r="B2" s="71"/>
      <c r="D2" s="71"/>
      <c r="E2" s="74" t="s">
        <v>112</v>
      </c>
      <c r="Z2" s="67" t="s">
        <v>9</v>
      </c>
      <c r="AA2" s="68" t="s">
        <v>62</v>
      </c>
      <c r="AB2" s="68" t="s">
        <v>11</v>
      </c>
      <c r="AC2" s="68"/>
      <c r="AD2" s="69"/>
    </row>
    <row r="3" spans="1:30" s="70" customFormat="1" ht="12.75">
      <c r="A3" s="74" t="s">
        <v>12</v>
      </c>
      <c r="B3" s="71"/>
      <c r="D3" s="71"/>
      <c r="E3" s="74" t="s">
        <v>397</v>
      </c>
      <c r="Z3" s="67" t="s">
        <v>13</v>
      </c>
      <c r="AA3" s="68" t="s">
        <v>63</v>
      </c>
      <c r="AB3" s="68" t="s">
        <v>11</v>
      </c>
      <c r="AC3" s="68" t="s">
        <v>15</v>
      </c>
      <c r="AD3" s="69" t="s">
        <v>16</v>
      </c>
    </row>
    <row r="4" spans="1:30" s="70" customFormat="1" ht="12.75">
      <c r="Z4" s="67" t="s">
        <v>17</v>
      </c>
      <c r="AA4" s="68" t="s">
        <v>64</v>
      </c>
      <c r="AB4" s="68" t="s">
        <v>11</v>
      </c>
      <c r="AC4" s="68"/>
      <c r="AD4" s="69"/>
    </row>
    <row r="5" spans="1:30" s="70" customFormat="1" ht="12.75">
      <c r="A5" s="74" t="s">
        <v>396</v>
      </c>
      <c r="Z5" s="67" t="s">
        <v>19</v>
      </c>
      <c r="AA5" s="68" t="s">
        <v>63</v>
      </c>
      <c r="AB5" s="68" t="s">
        <v>11</v>
      </c>
      <c r="AC5" s="68" t="s">
        <v>15</v>
      </c>
      <c r="AD5" s="69" t="s">
        <v>16</v>
      </c>
    </row>
    <row r="6" spans="1:30" s="70" customFormat="1" ht="12.75">
      <c r="A6" s="74" t="s">
        <v>114</v>
      </c>
    </row>
    <row r="7" spans="1:30" s="70" customFormat="1" ht="12.75">
      <c r="A7" s="74"/>
    </row>
    <row r="8" spans="1:30">
      <c r="A8" s="70" t="s">
        <v>115</v>
      </c>
      <c r="B8" s="75" t="str">
        <f>CONCATENATE(AA2," ",AB2," ",AC2," ",AD2)</f>
        <v xml:space="preserve">Rekapitulácia rozpočtu v EUR  </v>
      </c>
      <c r="G8" s="70"/>
    </row>
    <row r="9" spans="1:30">
      <c r="A9" s="76" t="s">
        <v>65</v>
      </c>
      <c r="B9" s="76" t="s">
        <v>28</v>
      </c>
      <c r="C9" s="76" t="s">
        <v>29</v>
      </c>
      <c r="D9" s="76" t="s">
        <v>30</v>
      </c>
      <c r="E9" s="77" t="s">
        <v>31</v>
      </c>
      <c r="F9" s="77" t="s">
        <v>32</v>
      </c>
      <c r="G9" s="77" t="s">
        <v>37</v>
      </c>
    </row>
    <row r="10" spans="1:30">
      <c r="A10" s="78"/>
      <c r="B10" s="78"/>
      <c r="C10" s="78" t="s">
        <v>51</v>
      </c>
      <c r="D10" s="78"/>
      <c r="E10" s="78" t="s">
        <v>30</v>
      </c>
      <c r="F10" s="78" t="s">
        <v>30</v>
      </c>
      <c r="G10" s="78" t="s">
        <v>30</v>
      </c>
    </row>
    <row r="12" spans="1:30">
      <c r="A12" s="70" t="s">
        <v>144</v>
      </c>
      <c r="B12" s="71">
        <v>0</v>
      </c>
      <c r="C12" s="71">
        <f>Prehlad!I31</f>
        <v>0</v>
      </c>
      <c r="D12" s="71">
        <v>0</v>
      </c>
      <c r="E12" s="72">
        <f>Prehlad!L31</f>
        <v>0</v>
      </c>
      <c r="F12" s="73">
        <f>Prehlad!N31</f>
        <v>6.2970600000000001</v>
      </c>
      <c r="G12" s="73">
        <f>Prehlad!W31</f>
        <v>40.070999999999998</v>
      </c>
    </row>
    <row r="13" spans="1:30">
      <c r="A13" s="70" t="s">
        <v>206</v>
      </c>
      <c r="B13" s="71">
        <v>0</v>
      </c>
      <c r="C13" s="71">
        <v>0</v>
      </c>
      <c r="D13" s="71">
        <v>0</v>
      </c>
      <c r="E13" s="72">
        <f>Prehlad!L42</f>
        <v>8.8089319999999969</v>
      </c>
      <c r="F13" s="73">
        <f>Prehlad!N42</f>
        <v>0</v>
      </c>
      <c r="G13" s="73">
        <f>Prehlad!W42</f>
        <v>10.295</v>
      </c>
    </row>
    <row r="14" spans="1:30">
      <c r="A14" s="70" t="s">
        <v>240</v>
      </c>
      <c r="B14" s="71">
        <v>0</v>
      </c>
      <c r="C14" s="71">
        <v>0</v>
      </c>
      <c r="D14" s="71">
        <v>0</v>
      </c>
      <c r="E14" s="72">
        <f>Prehlad!L49</f>
        <v>9.7538</v>
      </c>
      <c r="F14" s="73">
        <f>Prehlad!N49</f>
        <v>0</v>
      </c>
      <c r="G14" s="73">
        <f>Prehlad!W49</f>
        <v>2.2279999999999998</v>
      </c>
    </row>
    <row r="15" spans="1:30">
      <c r="A15" s="70" t="s">
        <v>258</v>
      </c>
      <c r="B15" s="71">
        <v>0</v>
      </c>
      <c r="C15" s="71">
        <v>0</v>
      </c>
      <c r="D15" s="71">
        <v>0</v>
      </c>
      <c r="E15" s="72">
        <f>Prehlad!L68</f>
        <v>42.736252350000001</v>
      </c>
      <c r="F15" s="73">
        <f>Prehlad!N68</f>
        <v>0</v>
      </c>
      <c r="G15" s="73">
        <f>Prehlad!W68</f>
        <v>44.560999999999993</v>
      </c>
    </row>
    <row r="16" spans="1:30">
      <c r="A16" s="70" t="s">
        <v>315</v>
      </c>
      <c r="B16" s="71">
        <v>0</v>
      </c>
      <c r="C16" s="71">
        <v>0</v>
      </c>
      <c r="D16" s="71">
        <v>0</v>
      </c>
      <c r="E16" s="72">
        <f>Prehlad!L78</f>
        <v>14.237160000000001</v>
      </c>
      <c r="F16" s="73">
        <f>Prehlad!N78</f>
        <v>0</v>
      </c>
      <c r="G16" s="73">
        <f>Prehlad!W78</f>
        <v>66.597999999999999</v>
      </c>
    </row>
    <row r="17" spans="1:7">
      <c r="A17" s="70" t="s">
        <v>341</v>
      </c>
      <c r="B17" s="71">
        <v>0</v>
      </c>
      <c r="C17" s="71">
        <v>0</v>
      </c>
      <c r="D17" s="71">
        <v>0</v>
      </c>
      <c r="E17" s="72">
        <f>Prehlad!L98</f>
        <v>22.639419499999999</v>
      </c>
      <c r="F17" s="73">
        <f>Prehlad!N98</f>
        <v>0</v>
      </c>
      <c r="G17" s="73">
        <f>Prehlad!W98</f>
        <v>63.366</v>
      </c>
    </row>
    <row r="18" spans="1:7">
      <c r="A18" s="70" t="s">
        <v>394</v>
      </c>
      <c r="B18" s="71">
        <v>0</v>
      </c>
      <c r="C18" s="71">
        <v>0</v>
      </c>
      <c r="D18" s="71">
        <v>0</v>
      </c>
      <c r="E18" s="72">
        <f>Prehlad!L100</f>
        <v>98.175563850000003</v>
      </c>
      <c r="F18" s="73">
        <f>Prehlad!N100</f>
        <v>6.2970600000000001</v>
      </c>
      <c r="G18" s="73">
        <f>Prehlad!W100</f>
        <v>227.11899999999997</v>
      </c>
    </row>
    <row r="21" spans="1:7">
      <c r="A21" s="70" t="s">
        <v>395</v>
      </c>
      <c r="B21" s="71">
        <v>0</v>
      </c>
      <c r="C21" s="71">
        <v>0</v>
      </c>
      <c r="D21" s="71">
        <v>0</v>
      </c>
      <c r="E21" s="72">
        <f>Prehlad!L102</f>
        <v>98.175563850000003</v>
      </c>
      <c r="F21" s="73">
        <f>Prehlad!N102</f>
        <v>6.2970600000000001</v>
      </c>
      <c r="G21" s="73">
        <f>Prehlad!W102</f>
        <v>227.11899999999997</v>
      </c>
    </row>
  </sheetData>
  <printOptions horizontalCentered="1"/>
  <pageMargins left="0.39305555555555599" right="0.35416666666666702" top="0.62916666666666698" bottom="0.59027777777777801" header="0.51180555555555496" footer="0.35416666666666702"/>
  <pageSetup paperSize="9" firstPageNumber="0" orientation="landscape" useFirstPageNumber="1" horizontalDpi="300" verticalDpi="300"/>
  <headerFooter>
    <oddFooter>&amp;R&amp;"Arial Narrow,Bežné"&amp;8Strana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29"/>
  <sheetViews>
    <sheetView showGridLines="0" workbookViewId="0">
      <selection activeCell="F11" sqref="F11"/>
    </sheetView>
  </sheetViews>
  <sheetFormatPr defaultColWidth="9.140625" defaultRowHeight="13.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22.7109375" style="1" customWidth="1"/>
    <col min="9" max="9" width="14" style="1" customWidth="1"/>
    <col min="10" max="10" width="4.28515625" style="1" customWidth="1"/>
    <col min="11" max="11" width="19.7109375" style="1" customWidth="1"/>
    <col min="12" max="12" width="9.7109375" style="1" customWidth="1"/>
    <col min="13" max="13" width="14" style="1" customWidth="1"/>
    <col min="14" max="14" width="0.7109375" style="1" customWidth="1"/>
    <col min="15" max="15" width="1.42578125" style="1" customWidth="1"/>
    <col min="16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024" width="9.140625" style="1"/>
  </cols>
  <sheetData>
    <row r="1" spans="2:30" ht="28.5" customHeight="1">
      <c r="B1" s="2" t="s">
        <v>116</v>
      </c>
      <c r="C1" s="2"/>
      <c r="D1" s="2"/>
      <c r="E1" s="2"/>
      <c r="F1" s="2"/>
      <c r="G1" s="2"/>
      <c r="H1" s="3" t="str">
        <f>CONCATENATE(AA2," ",AB2," ",AC2," ",AD2)</f>
        <v xml:space="preserve">Krycí list rozpočtu v EUR  </v>
      </c>
      <c r="I1" s="2"/>
      <c r="J1" s="2"/>
      <c r="K1" s="2"/>
      <c r="L1" s="2"/>
      <c r="M1" s="2"/>
      <c r="Z1" s="67" t="s">
        <v>2</v>
      </c>
      <c r="AA1" s="67" t="s">
        <v>3</v>
      </c>
      <c r="AB1" s="67" t="s">
        <v>4</v>
      </c>
      <c r="AC1" s="67" t="s">
        <v>5</v>
      </c>
      <c r="AD1" s="67" t="s">
        <v>6</v>
      </c>
    </row>
    <row r="2" spans="2:30" ht="18" customHeight="1">
      <c r="B2" s="4" t="s">
        <v>117</v>
      </c>
      <c r="C2" s="5"/>
      <c r="D2" s="5"/>
      <c r="E2" s="5"/>
      <c r="F2" s="5"/>
      <c r="G2" s="6" t="s">
        <v>66</v>
      </c>
      <c r="H2" s="5" t="s">
        <v>118</v>
      </c>
      <c r="I2" s="5"/>
      <c r="J2" s="6" t="s">
        <v>67</v>
      </c>
      <c r="K2" s="5"/>
      <c r="L2" s="5"/>
      <c r="M2" s="48"/>
      <c r="Z2" s="67" t="s">
        <v>9</v>
      </c>
      <c r="AA2" s="68" t="s">
        <v>68</v>
      </c>
      <c r="AB2" s="68" t="s">
        <v>11</v>
      </c>
      <c r="AC2" s="68"/>
      <c r="AD2" s="69"/>
    </row>
    <row r="3" spans="2:30" ht="18" customHeight="1">
      <c r="B3" s="7" t="s">
        <v>119</v>
      </c>
      <c r="C3" s="8"/>
      <c r="D3" s="8"/>
      <c r="E3" s="8"/>
      <c r="F3" s="8"/>
      <c r="G3" s="9" t="s">
        <v>120</v>
      </c>
      <c r="H3" s="8"/>
      <c r="I3" s="8"/>
      <c r="J3" s="9" t="s">
        <v>69</v>
      </c>
      <c r="K3" s="8" t="s">
        <v>121</v>
      </c>
      <c r="L3" s="8"/>
      <c r="M3" s="49"/>
      <c r="Z3" s="67" t="s">
        <v>13</v>
      </c>
      <c r="AA3" s="68" t="s">
        <v>70</v>
      </c>
      <c r="AB3" s="68" t="s">
        <v>11</v>
      </c>
      <c r="AC3" s="68" t="s">
        <v>15</v>
      </c>
      <c r="AD3" s="69" t="s">
        <v>16</v>
      </c>
    </row>
    <row r="4" spans="2:30" ht="18" customHeight="1">
      <c r="B4" s="10"/>
      <c r="C4" s="11"/>
      <c r="D4" s="11"/>
      <c r="E4" s="11"/>
      <c r="F4" s="11"/>
      <c r="G4" s="12"/>
      <c r="H4" s="11"/>
      <c r="I4" s="11"/>
      <c r="J4" s="12" t="s">
        <v>71</v>
      </c>
      <c r="K4" s="137">
        <v>45757</v>
      </c>
      <c r="L4" s="11" t="s">
        <v>72</v>
      </c>
      <c r="M4" s="50"/>
      <c r="Z4" s="67" t="s">
        <v>17</v>
      </c>
      <c r="AA4" s="68" t="s">
        <v>73</v>
      </c>
      <c r="AB4" s="68" t="s">
        <v>11</v>
      </c>
      <c r="AC4" s="68"/>
      <c r="AD4" s="69"/>
    </row>
    <row r="5" spans="2:30" ht="18" customHeight="1">
      <c r="B5" s="4" t="s">
        <v>74</v>
      </c>
      <c r="C5" s="5"/>
      <c r="D5" s="5" t="s">
        <v>122</v>
      </c>
      <c r="E5" s="5"/>
      <c r="F5" s="5"/>
      <c r="G5" s="13" t="s">
        <v>123</v>
      </c>
      <c r="H5" s="5" t="s">
        <v>124</v>
      </c>
      <c r="I5" s="5"/>
      <c r="J5" s="5" t="s">
        <v>75</v>
      </c>
      <c r="K5" s="5"/>
      <c r="L5" s="5" t="s">
        <v>76</v>
      </c>
      <c r="M5" s="48"/>
      <c r="Z5" s="67" t="s">
        <v>19</v>
      </c>
      <c r="AA5" s="68" t="s">
        <v>70</v>
      </c>
      <c r="AB5" s="68" t="s">
        <v>11</v>
      </c>
      <c r="AC5" s="68" t="s">
        <v>15</v>
      </c>
      <c r="AD5" s="69" t="s">
        <v>16</v>
      </c>
    </row>
    <row r="6" spans="2:30" ht="18" customHeight="1">
      <c r="B6" s="7" t="s">
        <v>77</v>
      </c>
      <c r="C6" s="8"/>
      <c r="D6" s="8"/>
      <c r="E6" s="8"/>
      <c r="F6" s="8"/>
      <c r="G6" s="14"/>
      <c r="H6" s="8"/>
      <c r="I6" s="8"/>
      <c r="J6" s="8" t="s">
        <v>75</v>
      </c>
      <c r="K6" s="8"/>
      <c r="L6" s="8" t="s">
        <v>76</v>
      </c>
      <c r="M6" s="49"/>
    </row>
    <row r="7" spans="2:30" ht="18" customHeight="1">
      <c r="B7" s="10" t="s">
        <v>78</v>
      </c>
      <c r="C7" s="11"/>
      <c r="D7" s="11" t="s">
        <v>125</v>
      </c>
      <c r="E7" s="11"/>
      <c r="F7" s="11"/>
      <c r="G7" s="15" t="s">
        <v>123</v>
      </c>
      <c r="H7" s="11" t="s">
        <v>126</v>
      </c>
      <c r="I7" s="11"/>
      <c r="J7" s="11" t="s">
        <v>75</v>
      </c>
      <c r="K7" s="11"/>
      <c r="L7" s="11" t="s">
        <v>76</v>
      </c>
      <c r="M7" s="50"/>
    </row>
    <row r="8" spans="2:30" ht="18" customHeight="1">
      <c r="B8" s="16"/>
      <c r="C8" s="17"/>
      <c r="D8" s="18"/>
      <c r="E8" s="19"/>
      <c r="F8" s="20">
        <f>IF(B8&lt;&gt;0,ROUND($M$26/B8,0),0)</f>
        <v>0</v>
      </c>
      <c r="G8" s="13"/>
      <c r="H8" s="17"/>
      <c r="I8" s="20">
        <f>IF(G8&lt;&gt;0,ROUND($M$26/G8,0),0)</f>
        <v>0</v>
      </c>
      <c r="J8" s="6"/>
      <c r="K8" s="17"/>
      <c r="L8" s="19"/>
      <c r="M8" s="51">
        <f>IF(J8&lt;&gt;0,ROUND($M$26/J8,0),0)</f>
        <v>0</v>
      </c>
    </row>
    <row r="9" spans="2:30" ht="18" customHeight="1">
      <c r="B9" s="21">
        <v>61</v>
      </c>
      <c r="C9" s="22" t="s">
        <v>127</v>
      </c>
      <c r="D9" s="23"/>
      <c r="E9" s="24"/>
      <c r="F9" s="25">
        <f>IF(B9&lt;&gt;0,ROUND($M$26/B9,0),0)</f>
        <v>0</v>
      </c>
      <c r="G9" s="26"/>
      <c r="H9" s="22"/>
      <c r="I9" s="25">
        <f>IF(G9&lt;&gt;0,ROUND($M$26/G9,0),0)</f>
        <v>0</v>
      </c>
      <c r="J9" s="26"/>
      <c r="K9" s="22"/>
      <c r="L9" s="24"/>
      <c r="M9" s="52">
        <f>IF(J9&lt;&gt;0,ROUND($M$26/J9,0),0)</f>
        <v>0</v>
      </c>
    </row>
    <row r="10" spans="2:30" ht="18" customHeight="1">
      <c r="B10" s="27" t="s">
        <v>79</v>
      </c>
      <c r="C10" s="28" t="s">
        <v>80</v>
      </c>
      <c r="D10" s="29" t="s">
        <v>28</v>
      </c>
      <c r="E10" s="29" t="s">
        <v>81</v>
      </c>
      <c r="F10" s="30" t="s">
        <v>82</v>
      </c>
      <c r="G10" s="27" t="s">
        <v>83</v>
      </c>
      <c r="H10" s="135" t="s">
        <v>84</v>
      </c>
      <c r="I10" s="135"/>
      <c r="J10" s="27" t="s">
        <v>85</v>
      </c>
      <c r="K10" s="135" t="s">
        <v>86</v>
      </c>
      <c r="L10" s="135"/>
      <c r="M10" s="135"/>
    </row>
    <row r="11" spans="2:30" ht="18" customHeight="1">
      <c r="B11" s="31">
        <v>1</v>
      </c>
      <c r="C11" s="32" t="s">
        <v>87</v>
      </c>
      <c r="D11" s="116">
        <v>0</v>
      </c>
      <c r="E11" s="116">
        <v>0</v>
      </c>
      <c r="F11" s="117">
        <f>D11+E11</f>
        <v>0</v>
      </c>
      <c r="G11" s="31">
        <v>6</v>
      </c>
      <c r="H11" s="32" t="s">
        <v>128</v>
      </c>
      <c r="I11" s="117">
        <v>0</v>
      </c>
      <c r="J11" s="31">
        <v>11</v>
      </c>
      <c r="K11" s="53" t="s">
        <v>131</v>
      </c>
      <c r="L11" s="54">
        <v>0</v>
      </c>
      <c r="M11" s="117">
        <f>ROUND(((D11+E11+D12+E12+D13)*L11),2)</f>
        <v>0</v>
      </c>
    </row>
    <row r="12" spans="2:30" ht="18" customHeight="1">
      <c r="B12" s="33">
        <v>2</v>
      </c>
      <c r="C12" s="34" t="s">
        <v>88</v>
      </c>
      <c r="D12" s="118"/>
      <c r="E12" s="118"/>
      <c r="F12" s="117">
        <f>D12+E12</f>
        <v>0</v>
      </c>
      <c r="G12" s="33">
        <v>7</v>
      </c>
      <c r="H12" s="34" t="s">
        <v>129</v>
      </c>
      <c r="I12" s="119">
        <v>0</v>
      </c>
      <c r="J12" s="33">
        <v>12</v>
      </c>
      <c r="K12" s="55" t="s">
        <v>132</v>
      </c>
      <c r="L12" s="56">
        <v>0</v>
      </c>
      <c r="M12" s="119">
        <f>ROUND(((D11+E11+D12+E12+D13)*L12),2)</f>
        <v>0</v>
      </c>
    </row>
    <row r="13" spans="2:30" ht="18" customHeight="1">
      <c r="B13" s="33">
        <v>3</v>
      </c>
      <c r="C13" s="34" t="s">
        <v>89</v>
      </c>
      <c r="D13" s="118"/>
      <c r="E13" s="118"/>
      <c r="F13" s="117">
        <f>D13+E13</f>
        <v>0</v>
      </c>
      <c r="G13" s="33">
        <v>8</v>
      </c>
      <c r="H13" s="34" t="s">
        <v>130</v>
      </c>
      <c r="I13" s="119">
        <v>0</v>
      </c>
      <c r="J13" s="33">
        <v>13</v>
      </c>
      <c r="K13" s="55" t="s">
        <v>133</v>
      </c>
      <c r="L13" s="56">
        <v>0</v>
      </c>
      <c r="M13" s="119">
        <f>ROUND(((D11+E11+D12+E12+D13)*L13),2)</f>
        <v>0</v>
      </c>
    </row>
    <row r="14" spans="2:30" ht="18" customHeight="1">
      <c r="B14" s="33">
        <v>4</v>
      </c>
      <c r="C14" s="34" t="s">
        <v>90</v>
      </c>
      <c r="D14" s="118"/>
      <c r="E14" s="118"/>
      <c r="F14" s="120">
        <f>D14+E14</f>
        <v>0</v>
      </c>
      <c r="G14" s="33">
        <v>9</v>
      </c>
      <c r="H14" s="34" t="s">
        <v>0</v>
      </c>
      <c r="I14" s="119">
        <v>0</v>
      </c>
      <c r="J14" s="33">
        <v>14</v>
      </c>
      <c r="K14" s="55" t="s">
        <v>0</v>
      </c>
      <c r="L14" s="56">
        <v>0</v>
      </c>
      <c r="M14" s="119">
        <f>ROUND(((D11+E11+D12+E12+D13+E13)*L14),2)</f>
        <v>0</v>
      </c>
    </row>
    <row r="15" spans="2:30" ht="18" customHeight="1">
      <c r="B15" s="35">
        <v>5</v>
      </c>
      <c r="C15" s="36" t="s">
        <v>91</v>
      </c>
      <c r="D15" s="121">
        <f>SUM(D11:D14)</f>
        <v>0</v>
      </c>
      <c r="E15" s="122">
        <f>SUM(E11:E14)</f>
        <v>0</v>
      </c>
      <c r="F15" s="123">
        <f>SUM(F11:F14)</f>
        <v>0</v>
      </c>
      <c r="G15" s="37">
        <v>10</v>
      </c>
      <c r="H15" s="38" t="s">
        <v>92</v>
      </c>
      <c r="I15" s="123">
        <f>SUM(I11:I14)</f>
        <v>0</v>
      </c>
      <c r="J15" s="35">
        <v>15</v>
      </c>
      <c r="K15" s="57"/>
      <c r="L15" s="58" t="s">
        <v>93</v>
      </c>
      <c r="M15" s="123">
        <f>SUM(M11:M14)</f>
        <v>0</v>
      </c>
    </row>
    <row r="16" spans="2:30" ht="18" customHeight="1">
      <c r="B16" s="134" t="s">
        <v>94</v>
      </c>
      <c r="C16" s="134"/>
      <c r="D16" s="134"/>
      <c r="E16" s="134"/>
      <c r="F16" s="39"/>
      <c r="G16" s="136" t="s">
        <v>95</v>
      </c>
      <c r="H16" s="136"/>
      <c r="I16" s="136"/>
      <c r="J16" s="27" t="s">
        <v>96</v>
      </c>
      <c r="K16" s="135" t="s">
        <v>97</v>
      </c>
      <c r="L16" s="135"/>
      <c r="M16" s="135"/>
    </row>
    <row r="17" spans="2:13" ht="18" customHeight="1">
      <c r="B17" s="40"/>
      <c r="C17" s="41" t="s">
        <v>98</v>
      </c>
      <c r="D17" s="41"/>
      <c r="E17" s="41" t="s">
        <v>99</v>
      </c>
      <c r="F17" s="42"/>
      <c r="G17" s="40"/>
      <c r="H17" s="2"/>
      <c r="I17" s="59"/>
      <c r="J17" s="33">
        <v>16</v>
      </c>
      <c r="K17" s="55" t="s">
        <v>100</v>
      </c>
      <c r="L17" s="60"/>
      <c r="M17" s="119">
        <v>0</v>
      </c>
    </row>
    <row r="18" spans="2:13" ht="18" customHeight="1">
      <c r="B18" s="43"/>
      <c r="C18" s="2" t="s">
        <v>101</v>
      </c>
      <c r="D18" s="2"/>
      <c r="E18" s="2"/>
      <c r="F18" s="44"/>
      <c r="G18" s="43"/>
      <c r="H18" s="2" t="s">
        <v>98</v>
      </c>
      <c r="I18" s="59"/>
      <c r="J18" s="33">
        <v>17</v>
      </c>
      <c r="K18" s="55" t="s">
        <v>134</v>
      </c>
      <c r="L18" s="60"/>
      <c r="M18" s="119">
        <v>0</v>
      </c>
    </row>
    <row r="19" spans="2:13" ht="18" customHeight="1">
      <c r="B19" s="43"/>
      <c r="C19" s="2"/>
      <c r="D19" s="2"/>
      <c r="E19" s="2"/>
      <c r="F19" s="44"/>
      <c r="G19" s="43"/>
      <c r="H19" s="45"/>
      <c r="I19" s="59"/>
      <c r="J19" s="33">
        <v>18</v>
      </c>
      <c r="K19" s="55" t="s">
        <v>135</v>
      </c>
      <c r="L19" s="60"/>
      <c r="M19" s="119">
        <v>0</v>
      </c>
    </row>
    <row r="20" spans="2:13" ht="18" customHeight="1">
      <c r="B20" s="43"/>
      <c r="C20" s="2"/>
      <c r="D20" s="2"/>
      <c r="E20" s="2"/>
      <c r="F20" s="44"/>
      <c r="G20" s="43"/>
      <c r="H20" s="41" t="s">
        <v>99</v>
      </c>
      <c r="I20" s="59"/>
      <c r="J20" s="33">
        <v>19</v>
      </c>
      <c r="K20" s="55" t="s">
        <v>0</v>
      </c>
      <c r="L20" s="60"/>
      <c r="M20" s="119">
        <v>0</v>
      </c>
    </row>
    <row r="21" spans="2:13" ht="18" customHeight="1">
      <c r="B21" s="40"/>
      <c r="C21" s="2"/>
      <c r="D21" s="2"/>
      <c r="E21" s="2"/>
      <c r="F21" s="2"/>
      <c r="G21" s="40"/>
      <c r="H21" s="2" t="s">
        <v>101</v>
      </c>
      <c r="I21" s="59"/>
      <c r="J21" s="35">
        <v>20</v>
      </c>
      <c r="K21" s="57"/>
      <c r="L21" s="58" t="s">
        <v>102</v>
      </c>
      <c r="M21" s="123">
        <f>SUM(M17:M20)</f>
        <v>0</v>
      </c>
    </row>
    <row r="22" spans="2:13" ht="18" customHeight="1">
      <c r="B22" s="134" t="s">
        <v>103</v>
      </c>
      <c r="C22" s="134"/>
      <c r="D22" s="134"/>
      <c r="E22" s="134"/>
      <c r="F22" s="39"/>
      <c r="G22" s="40"/>
      <c r="H22" s="2"/>
      <c r="I22" s="59"/>
      <c r="J22" s="27" t="s">
        <v>104</v>
      </c>
      <c r="K22" s="135" t="s">
        <v>105</v>
      </c>
      <c r="L22" s="135"/>
      <c r="M22" s="135"/>
    </row>
    <row r="23" spans="2:13" ht="18" customHeight="1">
      <c r="B23" s="40"/>
      <c r="C23" s="41" t="s">
        <v>98</v>
      </c>
      <c r="D23" s="41"/>
      <c r="E23" s="41" t="s">
        <v>99</v>
      </c>
      <c r="F23" s="42"/>
      <c r="G23" s="40"/>
      <c r="H23" s="2"/>
      <c r="I23" s="59"/>
      <c r="J23" s="31">
        <v>21</v>
      </c>
      <c r="K23" s="53"/>
      <c r="L23" s="61" t="s">
        <v>106</v>
      </c>
      <c r="M23" s="117">
        <f>ROUND(F15,2)+I15+M15+M21</f>
        <v>0</v>
      </c>
    </row>
    <row r="24" spans="2:13" ht="18" customHeight="1">
      <c r="B24" s="43"/>
      <c r="C24" s="2" t="s">
        <v>101</v>
      </c>
      <c r="D24" s="2"/>
      <c r="E24" s="2"/>
      <c r="F24" s="44"/>
      <c r="G24" s="40"/>
      <c r="H24" s="2"/>
      <c r="I24" s="59"/>
      <c r="J24" s="33">
        <v>22</v>
      </c>
      <c r="K24" s="55" t="s">
        <v>136</v>
      </c>
      <c r="L24" s="124">
        <f>M23-L25</f>
        <v>0</v>
      </c>
      <c r="M24" s="119">
        <f>ROUND((L24*20)/100,2)</f>
        <v>0</v>
      </c>
    </row>
    <row r="25" spans="2:13" ht="18" customHeight="1">
      <c r="B25" s="43"/>
      <c r="C25" s="2"/>
      <c r="D25" s="2"/>
      <c r="E25" s="2"/>
      <c r="F25" s="44"/>
      <c r="G25" s="40"/>
      <c r="H25" s="2"/>
      <c r="I25" s="59"/>
      <c r="J25" s="33">
        <v>23</v>
      </c>
      <c r="K25" s="55" t="s">
        <v>137</v>
      </c>
      <c r="L25" s="124">
        <f>SUMIF(Prehlad!O11:O9999,0,Prehlad!J11:J9999)</f>
        <v>0</v>
      </c>
      <c r="M25" s="119">
        <f>ROUND((L25*0)/100,1)</f>
        <v>0</v>
      </c>
    </row>
    <row r="26" spans="2:13" ht="18" customHeight="1">
      <c r="B26" s="43"/>
      <c r="C26" s="2"/>
      <c r="D26" s="2"/>
      <c r="E26" s="2"/>
      <c r="F26" s="44"/>
      <c r="G26" s="40"/>
      <c r="H26" s="2"/>
      <c r="I26" s="59"/>
      <c r="J26" s="35">
        <v>24</v>
      </c>
      <c r="K26" s="57"/>
      <c r="L26" s="58" t="s">
        <v>107</v>
      </c>
      <c r="M26" s="123">
        <f>M23+M24+M25</f>
        <v>0</v>
      </c>
    </row>
    <row r="27" spans="2:13" ht="17.100000000000001" customHeight="1">
      <c r="B27" s="46"/>
      <c r="C27" s="47"/>
      <c r="D27" s="47"/>
      <c r="E27" s="47"/>
      <c r="F27" s="47"/>
      <c r="G27" s="46"/>
      <c r="H27" s="47"/>
      <c r="I27" s="62"/>
      <c r="J27" s="63" t="s">
        <v>108</v>
      </c>
      <c r="K27" s="64" t="s">
        <v>138</v>
      </c>
      <c r="L27" s="65"/>
      <c r="M27" s="66">
        <v>0</v>
      </c>
    </row>
    <row r="28" spans="2:13" ht="14.25" customHeight="1"/>
    <row r="29" spans="2:13" ht="2.25" customHeight="1"/>
  </sheetData>
  <mergeCells count="7">
    <mergeCell ref="B22:E22"/>
    <mergeCell ref="K22:M22"/>
    <mergeCell ref="H10:I10"/>
    <mergeCell ref="K10:M10"/>
    <mergeCell ref="B16:E16"/>
    <mergeCell ref="G16:I16"/>
    <mergeCell ref="K16:M16"/>
  </mergeCells>
  <printOptions horizontalCentered="1" verticalCentered="1"/>
  <pageMargins left="0.25" right="0.38888888888888901" top="0.35416666666666702" bottom="0.43263888888888902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Prehlad</vt:lpstr>
      <vt:lpstr>Rekapitulacia</vt:lpstr>
      <vt:lpstr>Kryci list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Zuzana Pallová</cp:lastModifiedBy>
  <cp:revision>2</cp:revision>
  <cp:lastPrinted>2019-05-20T14:23:00Z</cp:lastPrinted>
  <dcterms:created xsi:type="dcterms:W3CDTF">1999-04-06T07:39:00Z</dcterms:created>
  <dcterms:modified xsi:type="dcterms:W3CDTF">2025-04-02T07:05:13Z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1033-11.2.0.9232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